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185" tabRatio="837" activeTab="3"/>
  </bookViews>
  <sheets>
    <sheet name="ConCBS" sheetId="1" r:id="rId1"/>
    <sheet name="CSCE" sheetId="2" r:id="rId2"/>
    <sheet name="ConCPL" sheetId="3" r:id="rId3"/>
    <sheet name="CCFS" sheetId="4" r:id="rId4"/>
    <sheet name="Sheet2" sheetId="5" r:id="rId5"/>
    <sheet name="Sheet1" sheetId="6" state="hidden" r:id="rId6"/>
    <sheet name="EPS" sheetId="7" state="hidden" r:id="rId7"/>
    <sheet name="Realised stmn" sheetId="8" state="hidden" r:id="rId8"/>
  </sheets>
  <definedNames>
    <definedName name="_xlnm.Print_Area" localSheetId="3">'CCFS'!$A$1:$J$67</definedName>
    <definedName name="_xlnm.Print_Area" localSheetId="0">'ConCBS'!$A$1:$K$65</definedName>
    <definedName name="_xlnm.Print_Area" localSheetId="2">'ConCPL'!$A$1:$J$64</definedName>
    <definedName name="_xlnm.Print_Area" localSheetId="1">'CSCE'!$A$1:$M$93</definedName>
    <definedName name="Z_A0037B10_1F21_4048_A65B_479EC77F5561_.wvu.PrintArea" localSheetId="3" hidden="1">'CCFS'!$A$1:$J$67</definedName>
    <definedName name="Z_A0037B10_1F21_4048_A65B_479EC77F5561_.wvu.PrintArea" localSheetId="1" hidden="1">'CSCE'!$A$1:$M$93</definedName>
    <definedName name="Z_A0037B10_1F21_4048_A65B_479EC77F5561_.wvu.Rows" localSheetId="3" hidden="1">'CCFS'!$12:$32,'CCFS'!$34:$47,'CCFS'!$49:$50</definedName>
    <definedName name="Z_A0037B10_1F21_4048_A65B_479EC77F5561_.wvu.Rows" localSheetId="2" hidden="1">'ConCPL'!#REF!</definedName>
    <definedName name="Z_A0037B10_1F21_4048_A65B_479EC77F5561_.wvu.Rows" localSheetId="1" hidden="1">'CSCE'!$32:$46,'CSCE'!$48:$68</definedName>
    <definedName name="Z_CF79266E_51AF_44A8_9005_4B5F8577FB45_.wvu.PrintArea" localSheetId="3" hidden="1">'CCFS'!$A$1:$J$67</definedName>
    <definedName name="Z_CF79266E_51AF_44A8_9005_4B5F8577FB45_.wvu.PrintArea" localSheetId="1" hidden="1">'CSCE'!$A$1:$M$93</definedName>
    <definedName name="Z_CF79266E_51AF_44A8_9005_4B5F8577FB45_.wvu.Rows" localSheetId="2" hidden="1">'ConCPL'!#REF!</definedName>
    <definedName name="Z_CF79266E_51AF_44A8_9005_4B5F8577FB45_.wvu.Rows" localSheetId="1" hidden="1">'CSCE'!$32:$46,'CSCE'!$48:$68</definedName>
  </definedNames>
  <calcPr fullCalcOnLoad="1"/>
</workbook>
</file>

<file path=xl/sharedStrings.xml><?xml version="1.0" encoding="utf-8"?>
<sst xmlns="http://schemas.openxmlformats.org/spreadsheetml/2006/main" count="360" uniqueCount="241">
  <si>
    <t>RM'000</t>
  </si>
  <si>
    <t xml:space="preserve">Current </t>
  </si>
  <si>
    <t>Total</t>
  </si>
  <si>
    <t>Revenue</t>
  </si>
  <si>
    <t xml:space="preserve">Dividend </t>
  </si>
  <si>
    <t>Profit before tax</t>
  </si>
  <si>
    <t>CASH FLOW FROM OPERATING ACITIVITIES</t>
  </si>
  <si>
    <t>Amortisation of reserve on consolidation</t>
  </si>
  <si>
    <t>Tax paid</t>
  </si>
  <si>
    <t>CASH FLOW FROM INVESTING ACTIVITIES</t>
  </si>
  <si>
    <t>Interest received</t>
  </si>
  <si>
    <t>Capital</t>
  </si>
  <si>
    <t>Retained</t>
  </si>
  <si>
    <t>Profit</t>
  </si>
  <si>
    <t>Net profit for the year</t>
  </si>
  <si>
    <t xml:space="preserve">Share </t>
  </si>
  <si>
    <t>9 months quarter ended 31 October 2001</t>
  </si>
  <si>
    <t>At 1 February 2001</t>
  </si>
  <si>
    <t>At 31 October 2001</t>
  </si>
  <si>
    <t>Premium</t>
  </si>
  <si>
    <t>Goodwill on consolidation arising from</t>
  </si>
  <si>
    <t xml:space="preserve">acquisition of additional interest in a </t>
  </si>
  <si>
    <t>subsidiary</t>
  </si>
  <si>
    <t>(Company No:154232-K)</t>
  </si>
  <si>
    <t>(Company No: 154232-K)</t>
  </si>
  <si>
    <t>(Audited)</t>
  </si>
  <si>
    <t>as at</t>
  </si>
  <si>
    <t>(Unaudited)</t>
  </si>
  <si>
    <t>Share</t>
  </si>
  <si>
    <t>Non-Distributable</t>
  </si>
  <si>
    <t>Dividend paid</t>
  </si>
  <si>
    <t>Distributable</t>
  </si>
  <si>
    <t>At 31 January 2002</t>
  </si>
  <si>
    <t xml:space="preserve">acquisition of additional interest in subsidiary </t>
  </si>
  <si>
    <t>Financial Year ended 31 January 2002</t>
  </si>
  <si>
    <t>CONDENSED CONSOLIDATED STATEMENT OF CHANGES IN EQUITY</t>
  </si>
  <si>
    <t>Property, plant and equipment</t>
  </si>
  <si>
    <t>Land held for property development</t>
  </si>
  <si>
    <t>Share capital</t>
  </si>
  <si>
    <t>Additions to land held for property development</t>
  </si>
  <si>
    <t>Cash and cash equivalents at beginning of year</t>
  </si>
  <si>
    <t>Dividend paid to shareholders of the company</t>
  </si>
  <si>
    <t>Gain on disposal of property, plant and equipments</t>
  </si>
  <si>
    <t>Proceeds from disposal of property, plant and equipment</t>
  </si>
  <si>
    <t>Interest income</t>
  </si>
  <si>
    <t>TOTAL ASSETS</t>
  </si>
  <si>
    <t>ASSETS</t>
  </si>
  <si>
    <t>EQUITY AND LIABILITIES</t>
  </si>
  <si>
    <t>Deferred tax liabilities</t>
  </si>
  <si>
    <t>TOTAL EQUITY AND LIABILITIES</t>
  </si>
  <si>
    <t>Equity</t>
  </si>
  <si>
    <t>Cost of sales</t>
  </si>
  <si>
    <t>Gross profit</t>
  </si>
  <si>
    <t>Other operating income</t>
  </si>
  <si>
    <t>Administrative expenses</t>
  </si>
  <si>
    <t>Current tax assets</t>
  </si>
  <si>
    <t>(RM)</t>
  </si>
  <si>
    <t>Preceding</t>
  </si>
  <si>
    <t>Individual Quarter</t>
  </si>
  <si>
    <t>Cumulative Quarter</t>
  </si>
  <si>
    <t>Completed development properties</t>
  </si>
  <si>
    <t>Property development costs</t>
  </si>
  <si>
    <t>Completed developed properties</t>
  </si>
  <si>
    <t xml:space="preserve">Operating profit before changes in working capital </t>
  </si>
  <si>
    <t>Cash and Bank Balances</t>
  </si>
  <si>
    <t>Net assets per share attributable to equity holders of the parent</t>
  </si>
  <si>
    <t>CONDENSED CONSOLIDATED STATEMENT OF COMPREHENSIVE INCOME</t>
  </si>
  <si>
    <t>CONDENSED CONSOLIDATED STATEMENT OF CASH FLOWS</t>
  </si>
  <si>
    <t>Changes in working capital</t>
  </si>
  <si>
    <t>Non-controlling interests</t>
  </si>
  <si>
    <t>Non-Controlling</t>
  </si>
  <si>
    <t>Interests</t>
  </si>
  <si>
    <t>(The Condensed Consolidated Statement of Financial Position should be read in conjuction with the Audited Financial</t>
  </si>
  <si>
    <t>Adjustments for :</t>
  </si>
  <si>
    <t>Retained earnings</t>
  </si>
  <si>
    <t>Owners of the Company</t>
  </si>
  <si>
    <t>Attributable to owners of the Company</t>
  </si>
  <si>
    <t>Earnings</t>
  </si>
  <si>
    <t>Other investments</t>
  </si>
  <si>
    <t>Trade and other payables</t>
  </si>
  <si>
    <t xml:space="preserve"> </t>
  </si>
  <si>
    <t>Trade and other receivables</t>
  </si>
  <si>
    <t>Current tax payables</t>
  </si>
  <si>
    <t>Non-Current Assets</t>
  </si>
  <si>
    <t>Investment property</t>
  </si>
  <si>
    <t>Investment in an associate</t>
  </si>
  <si>
    <t>Current Assets</t>
  </si>
  <si>
    <t>Equity attributable to Owners of the Company</t>
  </si>
  <si>
    <t>Non-Controlling Interests</t>
  </si>
  <si>
    <t>Total Equity</t>
  </si>
  <si>
    <t>Non-Current Liabilities</t>
  </si>
  <si>
    <t>Current Liabilities</t>
  </si>
  <si>
    <t>Total Liabilities</t>
  </si>
  <si>
    <t>Tax expense</t>
  </si>
  <si>
    <t>Current Year</t>
  </si>
  <si>
    <t>Preceding Year</t>
  </si>
  <si>
    <t xml:space="preserve">Quarter </t>
  </si>
  <si>
    <t xml:space="preserve">Corresponding </t>
  </si>
  <si>
    <t>To Date</t>
  </si>
  <si>
    <t>Corresponding</t>
  </si>
  <si>
    <t>Period</t>
  </si>
  <si>
    <t>Depreciation of investment property</t>
  </si>
  <si>
    <t>Cash and bank balances</t>
  </si>
  <si>
    <t>Loan and borrowings</t>
  </si>
  <si>
    <t>Short term investments</t>
  </si>
  <si>
    <t>Fixed Deposit Placed with Licensed Banks -aged within 3 months</t>
  </si>
  <si>
    <t>Fixed deposits -&gt; 3 months</t>
  </si>
  <si>
    <t>Short term funds</t>
  </si>
  <si>
    <t>Fixed deposits -&lt;3 months</t>
  </si>
  <si>
    <t>Cash and cash equivalents</t>
  </si>
  <si>
    <t>Other operating expenses</t>
  </si>
  <si>
    <t xml:space="preserve">Additions of property, plant and equipment </t>
  </si>
  <si>
    <t>At 1 February 2016</t>
  </si>
  <si>
    <t>Depreciation of property, plant and equipment</t>
  </si>
  <si>
    <t>Fair value adjustment on  short term investments</t>
  </si>
  <si>
    <t xml:space="preserve">Dividend received </t>
  </si>
  <si>
    <t xml:space="preserve">JKG LAND BERHAD </t>
  </si>
  <si>
    <t>JKG LAND BERHAD</t>
  </si>
  <si>
    <t xml:space="preserve">  </t>
  </si>
  <si>
    <t>Net cash used in operating activities</t>
  </si>
  <si>
    <t>Deferred tax assets</t>
  </si>
  <si>
    <t>Cash and cash equivalents at end of the year</t>
  </si>
  <si>
    <t>Cash and cash equivalents at end of the year comprise of :</t>
  </si>
  <si>
    <t>Statements for year ended 31 January 2017 and the accompanying notes attached to the interim financial statements)</t>
  </si>
  <si>
    <t>At 1 February 2017</t>
  </si>
  <si>
    <t>Total comprehensive income for the period</t>
  </si>
  <si>
    <t>Right Issues</t>
  </si>
  <si>
    <t>period to</t>
  </si>
  <si>
    <t>;</t>
  </si>
  <si>
    <t>(Incorporated in Malaysia under the Companies Act, 2016)</t>
  </si>
  <si>
    <r>
      <t xml:space="preserve">Cash </t>
    </r>
    <r>
      <rPr>
        <sz val="12"/>
        <rFont val="Times New Roman"/>
        <family val="1"/>
      </rPr>
      <t>used in</t>
    </r>
    <r>
      <rPr>
        <sz val="12"/>
        <rFont val="Times New Roman"/>
        <family val="1"/>
      </rPr>
      <t xml:space="preserve"> operating activities</t>
    </r>
  </si>
  <si>
    <t>CASH FLOW FROM FINANCING ACTIVITIES</t>
  </si>
  <si>
    <t>Proceeds from rights issue</t>
  </si>
  <si>
    <t>Net cash from financing activities</t>
  </si>
  <si>
    <t>Share premium</t>
  </si>
  <si>
    <t>%</t>
  </si>
  <si>
    <t xml:space="preserve"> +/(-)</t>
  </si>
  <si>
    <t>attributable to owners of the Company</t>
  </si>
  <si>
    <t>Sen</t>
  </si>
  <si>
    <t>Dividend received</t>
  </si>
  <si>
    <t>Share of results of an associate</t>
  </si>
  <si>
    <t>Finance income</t>
  </si>
  <si>
    <t>Finance costs</t>
  </si>
  <si>
    <t>`</t>
  </si>
  <si>
    <t>Share capital b4 share premium</t>
  </si>
  <si>
    <t>Statements foryear ended 31 January 2017 and the accompanying notes attached to the interim financial statements)</t>
  </si>
  <si>
    <t xml:space="preserve">(The Condensed Consolidated Statement of Financial Position should be read in conjuction with the Audited Financial </t>
  </si>
  <si>
    <t>Net increase  in cash and cash equivalents</t>
  </si>
  <si>
    <t>Net cash used in investing activities</t>
  </si>
  <si>
    <t>Acquisition of subsidiaries, net of cash and cash equivalents acquired</t>
  </si>
  <si>
    <t>Selling and marketing expenses</t>
  </si>
  <si>
    <t>Operating profit/(loss)</t>
  </si>
  <si>
    <t>Profit/(Loss)  before interest and tax</t>
  </si>
  <si>
    <t>Profit/(Loss)  before  tax</t>
  </si>
  <si>
    <t>the period</t>
  </si>
  <si>
    <t xml:space="preserve">Profit/(Loss) and total comprehensive income for </t>
  </si>
  <si>
    <t xml:space="preserve"> the period attributable to:</t>
  </si>
  <si>
    <t xml:space="preserve">Profit/(loss) and total comprehensive income for </t>
  </si>
  <si>
    <t xml:space="preserve">Basic earnings/(loss) per share </t>
  </si>
  <si>
    <t>Computation of basic EPS and diluted EPS</t>
  </si>
  <si>
    <t>Profit and total comprehensive income for the period</t>
  </si>
  <si>
    <t xml:space="preserve"> attributable to Owners of the Company</t>
  </si>
  <si>
    <t>Weighted average number of ordinary shares in issued</t>
  </si>
  <si>
    <t>*</t>
  </si>
  <si>
    <t>Basic EPS (sen)</t>
  </si>
  <si>
    <t>Diluted EPS</t>
  </si>
  <si>
    <t>-</t>
  </si>
  <si>
    <t>There is no diluted EPS as the company does not have any convertible financial instruments as at the end of the financail quarter</t>
  </si>
  <si>
    <t>* Computation of weighted average number of shares</t>
  </si>
  <si>
    <t xml:space="preserve">Date </t>
  </si>
  <si>
    <t xml:space="preserve">Total number of </t>
  </si>
  <si>
    <t xml:space="preserve">Time </t>
  </si>
  <si>
    <t>% time</t>
  </si>
  <si>
    <t xml:space="preserve">Weighted average </t>
  </si>
  <si>
    <t>shares</t>
  </si>
  <si>
    <t>days</t>
  </si>
  <si>
    <t>number of shares</t>
  </si>
  <si>
    <t>Bal</t>
  </si>
  <si>
    <t xml:space="preserve"> from 21/04/2017  to 30-4-2017</t>
  </si>
  <si>
    <t>RI</t>
  </si>
  <si>
    <t>from 1 Feb 2017 to 30 Apr 2017</t>
  </si>
  <si>
    <t>89 days</t>
  </si>
  <si>
    <t xml:space="preserve">As at </t>
  </si>
  <si>
    <t xml:space="preserve">Total retained earnings of the Comapany and </t>
  </si>
  <si>
    <t>its subsidiaries</t>
  </si>
  <si>
    <t xml:space="preserve"> - realised ( balancing figure)</t>
  </si>
  <si>
    <t xml:space="preserve"> - unrealised *</t>
  </si>
  <si>
    <t>Total share of retained earnings of an associate</t>
  </si>
  <si>
    <t xml:space="preserve"> - realised </t>
  </si>
  <si>
    <t>Cr</t>
  </si>
  <si>
    <t>Total retained earings earnings as per conso a/c</t>
  </si>
  <si>
    <t>* Unrealised earnings</t>
  </si>
  <si>
    <t>(i) Unrealised gain of FV on KTG @</t>
  </si>
  <si>
    <t>(ii) Less deferred tax liability</t>
  </si>
  <si>
    <t>(v) Deferred tax asset</t>
  </si>
  <si>
    <t xml:space="preserve"> @ FV of KTG</t>
  </si>
  <si>
    <t>(i)  FV gain reported on 31-1-2013</t>
  </si>
  <si>
    <t>{11068 (MV)-4299(cost)-145(past results)</t>
  </si>
  <si>
    <t>(ii) FV gain reported on 31-1-2016</t>
  </si>
  <si>
    <t>{18900 (MV) - 11068 ( last MV)}</t>
  </si>
  <si>
    <t>(iii) FV gain reported on 31-1-2017</t>
  </si>
  <si>
    <t>{19050 (MV) - 18900 ( last MV)}</t>
  </si>
  <si>
    <t>Less : payment received on 22 Dec 2016</t>
  </si>
  <si>
    <t>Reversal of investment cost and past results (4299+145)</t>
  </si>
  <si>
    <t>Net</t>
  </si>
  <si>
    <t xml:space="preserve"> =</t>
  </si>
  <si>
    <t xml:space="preserve"> +/- %</t>
  </si>
  <si>
    <t>From 1 Aug 2017 to 31 Oct 2017</t>
  </si>
  <si>
    <t>Accretion of interest in existing subsidiaries</t>
  </si>
  <si>
    <t>(Repayment) /Drawdown of term loans and borrowings</t>
  </si>
  <si>
    <t>(Additions) / Withdrawal of fixed deposits-aged more than 3 months</t>
  </si>
  <si>
    <t>(Additions)  /Redemption of short term investments</t>
  </si>
  <si>
    <t>(iv)less unrealised profits on short term fund</t>
  </si>
  <si>
    <t>(iii)add unrealised loss on short term fund</t>
  </si>
  <si>
    <t>From 1 May 2017 to 31 Oct  2017</t>
  </si>
  <si>
    <t>Number of ordinary shares at beginning of the period</t>
  </si>
  <si>
    <t>Effects of shares issued pursuant to RI</t>
  </si>
  <si>
    <t>Total days</t>
  </si>
  <si>
    <t xml:space="preserve"> from 1/2/2017  to 20-4-2017</t>
  </si>
  <si>
    <t>12 Months Ended 31 January 2018</t>
  </si>
  <si>
    <t>At 31 January 2018</t>
  </si>
  <si>
    <t>For The Financial Year Ended 31 January 2017</t>
  </si>
  <si>
    <t>For The Financial Year Ended 31 January 2018</t>
  </si>
  <si>
    <t>12 Months Ended 31 January 2017</t>
  </si>
  <si>
    <t>At 31 January 2017</t>
  </si>
  <si>
    <t>For The Financial Year Ended 31 Janury 2018</t>
  </si>
  <si>
    <t>CONDENSED CONSOLIDATED STATEMENT OF FINANCIAL POSITION AS AT 31 JANUARY 2018</t>
  </si>
  <si>
    <t>Acquisition of additional interest in subsidiaries</t>
  </si>
  <si>
    <t>From 1 Nov 2017 to 31 Jan 2018</t>
  </si>
  <si>
    <t>79/365</t>
  </si>
  <si>
    <t>10/365</t>
  </si>
  <si>
    <t>92/365</t>
  </si>
  <si>
    <t>365 days</t>
  </si>
  <si>
    <t>Reaslised statement @ 31-01-2018</t>
  </si>
  <si>
    <t>b</t>
  </si>
  <si>
    <t>Adjustment on expected share of distributions from Liquidators</t>
  </si>
  <si>
    <t>Distributions received from the Liquidators</t>
  </si>
  <si>
    <t>Gain on redemption of short term fund</t>
  </si>
  <si>
    <t>Add : consolidation adjustments (Cr 51053 - Dr 44138)</t>
  </si>
  <si>
    <t>Other long term receivable</t>
  </si>
  <si>
    <t>Deposits paid for land acquisition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</si>
</sst>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?_);_(@_)"/>
    <numFmt numFmtId="172" formatCode="_-* #,##0.00_-;\-* #,##0.00_-;_-* &quot;-&quot;??_-;_-@_-"/>
    <numFmt numFmtId="173" formatCode="_-* #,##0_-;\-* #,##0_-;_-* &quot;-&quot;??_-;_-@_-"/>
    <numFmt numFmtId="174" formatCode="_(* #,##0.000_);_(* \(#,##0.000\);_(* &quot;-&quot;??_);_(@_)"/>
    <numFmt numFmtId="175" formatCode="_(* #,##0.0000_);_(* \(#,##0.0000\);_(* &quot;-&quot;??_);_(@_)"/>
    <numFmt numFmtId="176" formatCode="[$-409]dddd\,\ mmmm\ dd\,\ yyyy"/>
    <numFmt numFmtId="177" formatCode="[$-409]h:mm:ss\ AM/PM"/>
    <numFmt numFmtId="178" formatCode="[$-409]dddd\,\ mmmm\ d\,\ yyyy"/>
    <numFmt numFmtId="179" formatCode="0.0_);[Red]\(0.0\)"/>
    <numFmt numFmtId="180" formatCode="0.0"/>
    <numFmt numFmtId="181" formatCode="_(* #,##0.00000_);_(* \(#,##0.00000\);_(* &quot;-&quot;??_);_(@_)"/>
    <numFmt numFmtId="182" formatCode="_(* #,##0.000000_);_(* \(#,##0.000000\);_(* &quot;-&quot;??_);_(@_)"/>
    <numFmt numFmtId="183" formatCode="_(* #,##0.0000000_);_(* \(#,##0.0000000\);_(* &quot;-&quot;??_);_(@_)"/>
    <numFmt numFmtId="184" formatCode="_(* #,##0.00000000_);_(* \(#,##0.00000000\);_(* &quot;-&quot;??_);_(@_)"/>
    <numFmt numFmtId="185" formatCode="_(* #,##0.000000000_);_(* \(#,##0.000000000\);_(* &quot;-&quot;??_);_(@_)"/>
    <numFmt numFmtId="186" formatCode="_(* #,##0.0000000000_);_(* \(#,##0.0000000000\);_(* &quot;-&quot;??_);_(@_)"/>
    <numFmt numFmtId="187" formatCode="0.00_);[Red]\(0.00\)"/>
    <numFmt numFmtId="188" formatCode="0.000_);[Red]\(0.000\)"/>
    <numFmt numFmtId="189" formatCode="0.0000_);[Red]\(0.0000\)"/>
    <numFmt numFmtId="190" formatCode="0.00000_);[Red]\(0.00000\)"/>
    <numFmt numFmtId="191" formatCode="0.000000_);[Red]\(0.000000\)"/>
    <numFmt numFmtId="192" formatCode="0.0000000_);[Red]\(0.0000000\)"/>
    <numFmt numFmtId="193" formatCode="0.000000000"/>
    <numFmt numFmtId="194" formatCode="#,##0.0_);\(#,##0.0\)"/>
  </numFmts>
  <fonts count="5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2"/>
      <name val="新細明體"/>
      <family val="1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2"/>
      <color indexed="10"/>
      <name val="Times New Roman"/>
      <family val="1"/>
    </font>
    <font>
      <u val="single"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12"/>
      <color rgb="FFFF0000"/>
      <name val="Times New Roman"/>
      <family val="1"/>
    </font>
    <font>
      <u val="single"/>
      <sz val="11"/>
      <color theme="1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170" fontId="0" fillId="0" borderId="0" xfId="42" applyNumberFormat="1" applyFont="1" applyAlignment="1">
      <alignment/>
    </xf>
    <xf numFmtId="170" fontId="0" fillId="0" borderId="0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70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170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170" fontId="2" fillId="0" borderId="0" xfId="42" applyNumberFormat="1" applyFont="1" applyFill="1" applyBorder="1" applyAlignment="1">
      <alignment/>
    </xf>
    <xf numFmtId="15" fontId="2" fillId="0" borderId="0" xfId="0" applyNumberFormat="1" applyFont="1" applyBorder="1" applyAlignment="1">
      <alignment horizontal="center"/>
    </xf>
    <xf numFmtId="15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170" fontId="2" fillId="33" borderId="0" xfId="42" applyNumberFormat="1" applyFont="1" applyFill="1" applyBorder="1" applyAlignment="1">
      <alignment/>
    </xf>
    <xf numFmtId="170" fontId="2" fillId="0" borderId="11" xfId="42" applyNumberFormat="1" applyFont="1" applyFill="1" applyBorder="1" applyAlignment="1">
      <alignment/>
    </xf>
    <xf numFmtId="170" fontId="2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0" fontId="0" fillId="33" borderId="0" xfId="4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0" fontId="2" fillId="0" borderId="12" xfId="42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170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42" applyNumberFormat="1" applyFont="1" applyFill="1" applyBorder="1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170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170" fontId="2" fillId="0" borderId="0" xfId="42" applyNumberFormat="1" applyFont="1" applyAlignment="1">
      <alignment horizontal="center"/>
    </xf>
    <xf numFmtId="170" fontId="0" fillId="0" borderId="0" xfId="0" applyNumberFormat="1" applyBorder="1" applyAlignment="1">
      <alignment/>
    </xf>
    <xf numFmtId="170" fontId="2" fillId="0" borderId="0" xfId="42" applyNumberFormat="1" applyFont="1" applyBorder="1" applyAlignment="1">
      <alignment/>
    </xf>
    <xf numFmtId="0" fontId="0" fillId="0" borderId="0" xfId="65" applyFont="1" applyFill="1">
      <alignment/>
      <protection/>
    </xf>
    <xf numFmtId="0" fontId="2" fillId="0" borderId="0" xfId="66" applyFont="1" applyFill="1" applyAlignment="1">
      <alignment horizontal="center" vertical="justify" wrapText="1"/>
      <protection/>
    </xf>
    <xf numFmtId="173" fontId="2" fillId="0" borderId="0" xfId="44" applyNumberFormat="1" applyFont="1" applyFill="1" applyAlignment="1">
      <alignment horizontal="center"/>
    </xf>
    <xf numFmtId="0" fontId="2" fillId="0" borderId="0" xfId="58" applyFont="1" applyFill="1">
      <alignment/>
      <protection/>
    </xf>
    <xf numFmtId="0" fontId="0" fillId="0" borderId="0" xfId="0" applyFont="1" applyBorder="1" applyAlignment="1">
      <alignment/>
    </xf>
    <xf numFmtId="170" fontId="0" fillId="0" borderId="0" xfId="42" applyNumberFormat="1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170" fontId="0" fillId="0" borderId="0" xfId="42" applyNumberFormat="1" applyFont="1" applyFill="1" applyBorder="1" applyAlignment="1">
      <alignment/>
    </xf>
    <xf numFmtId="170" fontId="0" fillId="0" borderId="15" xfId="42" applyNumberFormat="1" applyFont="1" applyBorder="1" applyAlignment="1">
      <alignment/>
    </xf>
    <xf numFmtId="170" fontId="0" fillId="0" borderId="0" xfId="42" applyNumberFormat="1" applyFont="1" applyBorder="1" applyAlignment="1">
      <alignment/>
    </xf>
    <xf numFmtId="170" fontId="0" fillId="0" borderId="15" xfId="42" applyNumberFormat="1" applyFont="1" applyFill="1" applyBorder="1" applyAlignment="1">
      <alignment/>
    </xf>
    <xf numFmtId="170" fontId="0" fillId="0" borderId="16" xfId="42" applyNumberFormat="1" applyFont="1" applyBorder="1" applyAlignment="1">
      <alignment/>
    </xf>
    <xf numFmtId="170" fontId="0" fillId="0" borderId="16" xfId="42" applyNumberFormat="1" applyFont="1" applyFill="1" applyBorder="1" applyAlignment="1">
      <alignment/>
    </xf>
    <xf numFmtId="170" fontId="0" fillId="0" borderId="17" xfId="42" applyNumberFormat="1" applyFont="1" applyBorder="1" applyAlignment="1">
      <alignment/>
    </xf>
    <xf numFmtId="170" fontId="0" fillId="0" borderId="17" xfId="42" applyNumberFormat="1" applyFont="1" applyFill="1" applyBorder="1" applyAlignment="1">
      <alignment/>
    </xf>
    <xf numFmtId="170" fontId="0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 quotePrefix="1">
      <alignment/>
    </xf>
    <xf numFmtId="170" fontId="0" fillId="0" borderId="10" xfId="42" applyNumberFormat="1" applyFont="1" applyBorder="1" applyAlignment="1">
      <alignment/>
    </xf>
    <xf numFmtId="170" fontId="0" fillId="0" borderId="10" xfId="42" applyNumberFormat="1" applyFont="1" applyFill="1" applyBorder="1" applyAlignment="1">
      <alignment/>
    </xf>
    <xf numFmtId="43" fontId="0" fillId="0" borderId="18" xfId="42" applyFont="1" applyFill="1" applyBorder="1" applyAlignment="1">
      <alignment/>
    </xf>
    <xf numFmtId="170" fontId="0" fillId="0" borderId="0" xfId="42" applyNumberFormat="1" applyFont="1" applyFill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170" fontId="0" fillId="0" borderId="13" xfId="42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" fillId="0" borderId="0" xfId="0" applyFont="1" applyAlignment="1" quotePrefix="1">
      <alignment/>
    </xf>
    <xf numFmtId="0" fontId="8" fillId="0" borderId="14" xfId="0" applyFont="1" applyBorder="1" applyAlignment="1">
      <alignment horizontal="center"/>
    </xf>
    <xf numFmtId="170" fontId="0" fillId="0" borderId="0" xfId="0" applyNumberFormat="1" applyFont="1" applyFill="1" applyBorder="1" applyAlignment="1">
      <alignment/>
    </xf>
    <xf numFmtId="170" fontId="0" fillId="0" borderId="0" xfId="42" applyNumberFormat="1" applyFont="1" applyFill="1" applyBorder="1" applyAlignment="1">
      <alignment/>
    </xf>
    <xf numFmtId="170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170" fontId="0" fillId="0" borderId="0" xfId="42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quotePrefix="1">
      <alignment/>
    </xf>
    <xf numFmtId="16" fontId="0" fillId="0" borderId="0" xfId="0" applyNumberFormat="1" applyFont="1" applyFill="1" applyBorder="1" applyAlignment="1" quotePrefix="1">
      <alignment/>
    </xf>
    <xf numFmtId="15" fontId="2" fillId="0" borderId="10" xfId="0" applyNumberFormat="1" applyFont="1" applyFill="1" applyBorder="1" applyAlignment="1">
      <alignment horizontal="center"/>
    </xf>
    <xf numFmtId="170" fontId="0" fillId="0" borderId="10" xfId="42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43" fontId="0" fillId="0" borderId="0" xfId="42" applyFont="1" applyFill="1" applyBorder="1" applyAlignment="1">
      <alignment/>
    </xf>
    <xf numFmtId="0" fontId="3" fillId="0" borderId="0" xfId="0" applyFont="1" applyBorder="1" applyAlignment="1">
      <alignment horizontal="center"/>
    </xf>
    <xf numFmtId="170" fontId="2" fillId="0" borderId="14" xfId="42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70" fontId="0" fillId="0" borderId="14" xfId="42" applyNumberFormat="1" applyFont="1" applyFill="1" applyBorder="1" applyAlignment="1">
      <alignment/>
    </xf>
    <xf numFmtId="170" fontId="2" fillId="0" borderId="18" xfId="42" applyNumberFormat="1" applyFont="1" applyFill="1" applyBorder="1" applyAlignment="1">
      <alignment/>
    </xf>
    <xf numFmtId="170" fontId="0" fillId="0" borderId="14" xfId="42" applyNumberFormat="1" applyFont="1" applyFill="1" applyBorder="1" applyAlignment="1">
      <alignment/>
    </xf>
    <xf numFmtId="170" fontId="0" fillId="0" borderId="14" xfId="42" applyNumberFormat="1" applyFont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170" fontId="0" fillId="34" borderId="16" xfId="42" applyNumberFormat="1" applyFont="1" applyFill="1" applyBorder="1" applyAlignment="1">
      <alignment/>
    </xf>
    <xf numFmtId="170" fontId="0" fillId="34" borderId="0" xfId="42" applyNumberFormat="1" applyFont="1" applyFill="1" applyBorder="1" applyAlignment="1">
      <alignment/>
    </xf>
    <xf numFmtId="9" fontId="0" fillId="0" borderId="0" xfId="61" applyFont="1" applyFill="1" applyBorder="1" applyAlignment="1">
      <alignment/>
    </xf>
    <xf numFmtId="0" fontId="52" fillId="0" borderId="0" xfId="0" applyFont="1" applyBorder="1" applyAlignment="1">
      <alignment/>
    </xf>
    <xf numFmtId="170" fontId="52" fillId="0" borderId="0" xfId="42" applyNumberFormat="1" applyFont="1" applyFill="1" applyBorder="1" applyAlignment="1">
      <alignment/>
    </xf>
    <xf numFmtId="170" fontId="52" fillId="0" borderId="0" xfId="42" applyNumberFormat="1" applyFont="1" applyBorder="1" applyAlignment="1">
      <alignment/>
    </xf>
    <xf numFmtId="0" fontId="52" fillId="0" borderId="0" xfId="0" applyFont="1" applyAlignment="1">
      <alignment/>
    </xf>
    <xf numFmtId="170" fontId="52" fillId="0" borderId="16" xfId="42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170" fontId="52" fillId="0" borderId="16" xfId="42" applyNumberFormat="1" applyFont="1" applyBorder="1" applyAlignment="1">
      <alignment/>
    </xf>
    <xf numFmtId="43" fontId="0" fillId="0" borderId="0" xfId="42" applyNumberFormat="1" applyFont="1" applyFill="1" applyBorder="1" applyAlignment="1" quotePrefix="1">
      <alignment/>
    </xf>
    <xf numFmtId="179" fontId="6" fillId="0" borderId="13" xfId="0" applyNumberFormat="1" applyFont="1" applyFill="1" applyBorder="1" applyAlignment="1">
      <alignment horizontal="center"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 horizontal="center"/>
    </xf>
    <xf numFmtId="179" fontId="0" fillId="0" borderId="0" xfId="42" applyNumberFormat="1" applyFont="1" applyFill="1" applyBorder="1" applyAlignment="1" quotePrefix="1">
      <alignment/>
    </xf>
    <xf numFmtId="179" fontId="0" fillId="0" borderId="0" xfId="42" applyNumberFormat="1" applyFont="1" applyFill="1" applyAlignment="1">
      <alignment/>
    </xf>
    <xf numFmtId="179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179" fontId="0" fillId="0" borderId="0" xfId="42" applyNumberFormat="1" applyFont="1" applyAlignment="1">
      <alignment/>
    </xf>
    <xf numFmtId="179" fontId="0" fillId="0" borderId="0" xfId="42" applyNumberFormat="1" applyFont="1" applyBorder="1" applyAlignment="1">
      <alignment/>
    </xf>
    <xf numFmtId="179" fontId="0" fillId="0" borderId="0" xfId="42" applyNumberFormat="1" applyFont="1" applyFill="1" applyBorder="1" applyAlignment="1">
      <alignment/>
    </xf>
    <xf numFmtId="179" fontId="2" fillId="0" borderId="0" xfId="42" applyNumberFormat="1" applyFont="1" applyBorder="1" applyAlignment="1">
      <alignment/>
    </xf>
    <xf numFmtId="179" fontId="0" fillId="0" borderId="0" xfId="42" applyNumberFormat="1" applyFont="1" applyFill="1" applyAlignment="1">
      <alignment/>
    </xf>
    <xf numFmtId="179" fontId="0" fillId="0" borderId="0" xfId="0" applyNumberFormat="1" applyBorder="1" applyAlignment="1">
      <alignment/>
    </xf>
    <xf numFmtId="179" fontId="0" fillId="0" borderId="13" xfId="0" applyNumberFormat="1" applyBorder="1" applyAlignment="1">
      <alignment/>
    </xf>
    <xf numFmtId="0" fontId="2" fillId="0" borderId="0" xfId="0" applyFont="1" applyFill="1" applyBorder="1" applyAlignment="1">
      <alignment horizontal="right"/>
    </xf>
    <xf numFmtId="43" fontId="0" fillId="0" borderId="0" xfId="42" applyFont="1" applyFill="1" applyBorder="1" applyAlignment="1">
      <alignment horizontal="right"/>
    </xf>
    <xf numFmtId="43" fontId="0" fillId="0" borderId="0" xfId="42" applyFont="1" applyFill="1" applyBorder="1" applyAlignment="1">
      <alignment horizontal="right"/>
    </xf>
    <xf numFmtId="37" fontId="0" fillId="0" borderId="16" xfId="0" applyNumberFormat="1" applyFont="1" applyBorder="1" applyAlignment="1">
      <alignment/>
    </xf>
    <xf numFmtId="170" fontId="0" fillId="0" borderId="13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179" fontId="9" fillId="0" borderId="0" xfId="0" applyNumberFormat="1" applyFont="1" applyBorder="1" applyAlignment="1">
      <alignment horizontal="center"/>
    </xf>
    <xf numFmtId="179" fontId="9" fillId="0" borderId="0" xfId="0" applyNumberFormat="1" applyFont="1" applyFill="1" applyBorder="1" applyAlignment="1">
      <alignment horizontal="center"/>
    </xf>
    <xf numFmtId="179" fontId="10" fillId="0" borderId="0" xfId="42" applyNumberFormat="1" applyFont="1" applyFill="1" applyBorder="1" applyAlignment="1" quotePrefix="1">
      <alignment/>
    </xf>
    <xf numFmtId="179" fontId="10" fillId="0" borderId="0" xfId="42" applyNumberFormat="1" applyFont="1" applyFill="1" applyBorder="1" applyAlignment="1">
      <alignment/>
    </xf>
    <xf numFmtId="179" fontId="10" fillId="0" borderId="0" xfId="0" applyNumberFormat="1" applyFont="1" applyFill="1" applyBorder="1" applyAlignment="1">
      <alignment/>
    </xf>
    <xf numFmtId="179" fontId="10" fillId="0" borderId="0" xfId="0" applyNumberFormat="1" applyFont="1" applyFill="1" applyBorder="1" applyAlignment="1">
      <alignment horizontal="center"/>
    </xf>
    <xf numFmtId="179" fontId="10" fillId="0" borderId="0" xfId="0" applyNumberFormat="1" applyFont="1" applyFill="1" applyBorder="1" applyAlignment="1">
      <alignment horizontal="right"/>
    </xf>
    <xf numFmtId="179" fontId="10" fillId="0" borderId="0" xfId="42" applyNumberFormat="1" applyFont="1" applyAlignment="1">
      <alignment/>
    </xf>
    <xf numFmtId="179" fontId="10" fillId="0" borderId="0" xfId="42" applyNumberFormat="1" applyFont="1" applyBorder="1" applyAlignment="1">
      <alignment/>
    </xf>
    <xf numFmtId="179" fontId="1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vertical="top"/>
    </xf>
    <xf numFmtId="170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 horizontal="right"/>
    </xf>
    <xf numFmtId="0" fontId="11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15" fontId="0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170" fontId="0" fillId="0" borderId="14" xfId="0" applyNumberFormat="1" applyBorder="1" applyAlignment="1">
      <alignment/>
    </xf>
    <xf numFmtId="15" fontId="0" fillId="0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170" fontId="0" fillId="0" borderId="12" xfId="0" applyNumberFormat="1" applyBorder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70" fontId="0" fillId="0" borderId="14" xfId="42" applyNumberFormat="1" applyFont="1" applyBorder="1" applyAlignment="1">
      <alignment/>
    </xf>
    <xf numFmtId="170" fontId="0" fillId="0" borderId="11" xfId="42" applyNumberFormat="1" applyFont="1" applyBorder="1" applyAlignment="1">
      <alignment/>
    </xf>
    <xf numFmtId="0" fontId="53" fillId="0" borderId="0" xfId="0" applyFont="1" applyAlignment="1">
      <alignment/>
    </xf>
    <xf numFmtId="38" fontId="0" fillId="0" borderId="0" xfId="0" applyNumberFormat="1" applyBorder="1" applyAlignment="1">
      <alignment/>
    </xf>
    <xf numFmtId="38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43" fontId="0" fillId="0" borderId="0" xfId="42" applyNumberFormat="1" applyFont="1" applyAlignment="1">
      <alignment/>
    </xf>
    <xf numFmtId="0" fontId="54" fillId="0" borderId="0" xfId="0" applyFont="1" applyFill="1" applyBorder="1" applyAlignment="1">
      <alignment/>
    </xf>
    <xf numFmtId="179" fontId="54" fillId="0" borderId="0" xfId="42" applyNumberFormat="1" applyFont="1" applyFill="1" applyBorder="1" applyAlignment="1" quotePrefix="1">
      <alignment/>
    </xf>
    <xf numFmtId="170" fontId="0" fillId="34" borderId="15" xfId="42" applyNumberFormat="1" applyFont="1" applyFill="1" applyBorder="1" applyAlignment="1">
      <alignment/>
    </xf>
    <xf numFmtId="170" fontId="0" fillId="34" borderId="17" xfId="42" applyNumberFormat="1" applyFont="1" applyFill="1" applyBorder="1" applyAlignment="1">
      <alignment/>
    </xf>
    <xf numFmtId="0" fontId="0" fillId="34" borderId="17" xfId="0" applyFont="1" applyFill="1" applyBorder="1" applyAlignment="1">
      <alignment/>
    </xf>
    <xf numFmtId="170" fontId="0" fillId="0" borderId="27" xfId="42" applyNumberFormat="1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0" xfId="0" applyBorder="1" applyAlignment="1">
      <alignment/>
    </xf>
    <xf numFmtId="170" fontId="0" fillId="0" borderId="10" xfId="42" applyNumberFormat="1" applyFont="1" applyBorder="1" applyAlignment="1">
      <alignment/>
    </xf>
    <xf numFmtId="170" fontId="0" fillId="0" borderId="29" xfId="42" applyNumberFormat="1" applyFont="1" applyBorder="1" applyAlignment="1">
      <alignment/>
    </xf>
    <xf numFmtId="0" fontId="0" fillId="0" borderId="14" xfId="0" applyFont="1" applyBorder="1" applyAlignment="1">
      <alignment horizontal="left"/>
    </xf>
    <xf numFmtId="193" fontId="0" fillId="0" borderId="0" xfId="0" applyNumberFormat="1" applyAlignment="1">
      <alignment/>
    </xf>
    <xf numFmtId="0" fontId="0" fillId="0" borderId="30" xfId="0" applyFont="1" applyFill="1" applyBorder="1" applyAlignment="1">
      <alignment/>
    </xf>
    <xf numFmtId="0" fontId="0" fillId="0" borderId="14" xfId="0" applyFill="1" applyBorder="1" applyAlignment="1">
      <alignment/>
    </xf>
    <xf numFmtId="170" fontId="0" fillId="0" borderId="14" xfId="42" applyNumberFormat="1" applyFont="1" applyFill="1" applyBorder="1" applyAlignment="1">
      <alignment/>
    </xf>
    <xf numFmtId="43" fontId="5" fillId="0" borderId="0" xfId="42" applyNumberFormat="1" applyFont="1" applyAlignment="1">
      <alignment/>
    </xf>
    <xf numFmtId="194" fontId="10" fillId="0" borderId="0" xfId="42" applyNumberFormat="1" applyFont="1" applyFill="1" applyBorder="1" applyAlignment="1" quotePrefix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4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一般_3rdQTERLYREPORT" xfId="65"/>
    <cellStyle name="一般_MAcurrentmthYR200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3</xdr:row>
      <xdr:rowOff>142875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3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866775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zoomScaleSheetLayoutView="100" workbookViewId="0" topLeftCell="A46">
      <selection activeCell="E25" sqref="E25"/>
    </sheetView>
  </sheetViews>
  <sheetFormatPr defaultColWidth="9.00390625" defaultRowHeight="15.75"/>
  <cols>
    <col min="1" max="1" width="4.25390625" style="38" customWidth="1"/>
    <col min="2" max="2" width="11.125" style="38" customWidth="1"/>
    <col min="3" max="3" width="37.00390625" style="38" customWidth="1"/>
    <col min="4" max="4" width="2.375" style="38" customWidth="1"/>
    <col min="5" max="5" width="12.00390625" style="97" customWidth="1"/>
    <col min="6" max="7" width="3.00390625" style="38" customWidth="1"/>
    <col min="8" max="8" width="12.125" style="38" customWidth="1"/>
    <col min="9" max="9" width="2.875" style="38" customWidth="1"/>
    <col min="10" max="10" width="9.00390625" style="38" customWidth="1"/>
    <col min="11" max="11" width="2.875" style="38" customWidth="1"/>
    <col min="12" max="16384" width="9.00390625" style="38" customWidth="1"/>
  </cols>
  <sheetData>
    <row r="1" spans="2:8" ht="18.75">
      <c r="B1" s="31"/>
      <c r="C1" s="31" t="s">
        <v>116</v>
      </c>
      <c r="D1" s="31"/>
      <c r="E1" s="91"/>
      <c r="F1" s="31"/>
      <c r="G1" s="31"/>
      <c r="H1" s="31"/>
    </row>
    <row r="2" spans="2:8" ht="15.75">
      <c r="B2" s="30"/>
      <c r="C2" s="30" t="s">
        <v>24</v>
      </c>
      <c r="D2" s="30"/>
      <c r="E2" s="92"/>
      <c r="F2" s="30"/>
      <c r="G2" s="30"/>
      <c r="H2" s="30"/>
    </row>
    <row r="3" spans="2:8" ht="15.75">
      <c r="B3" s="30"/>
      <c r="C3" s="30" t="s">
        <v>129</v>
      </c>
      <c r="D3" s="30"/>
      <c r="E3" s="92"/>
      <c r="F3" s="30"/>
      <c r="G3" s="30"/>
      <c r="H3" s="30"/>
    </row>
    <row r="4" spans="1:10" ht="16.5" thickBot="1">
      <c r="A4" s="32"/>
      <c r="B4" s="32"/>
      <c r="C4" s="32"/>
      <c r="D4" s="32"/>
      <c r="E4" s="51"/>
      <c r="F4" s="32"/>
      <c r="G4" s="32"/>
      <c r="H4" s="32"/>
      <c r="I4" s="80"/>
      <c r="J4" s="80"/>
    </row>
    <row r="5" spans="1:8" ht="15.75">
      <c r="A5" s="1" t="s">
        <v>226</v>
      </c>
      <c r="B5" s="54"/>
      <c r="C5" s="54"/>
      <c r="D5" s="54"/>
      <c r="E5" s="67"/>
      <c r="F5" s="54"/>
      <c r="G5" s="54"/>
      <c r="H5" s="54"/>
    </row>
    <row r="6" spans="1:9" ht="15.75">
      <c r="A6" s="10"/>
      <c r="B6" s="49"/>
      <c r="C6" s="49"/>
      <c r="D6" s="49"/>
      <c r="E6" s="53"/>
      <c r="F6" s="49"/>
      <c r="G6" s="49"/>
      <c r="H6" s="49"/>
      <c r="I6" s="35"/>
    </row>
    <row r="7" spans="1:12" ht="15.75">
      <c r="A7" s="49"/>
      <c r="B7" s="49"/>
      <c r="C7" s="49"/>
      <c r="D7" s="49"/>
      <c r="E7" s="93" t="s">
        <v>27</v>
      </c>
      <c r="F7" s="6"/>
      <c r="G7" s="6"/>
      <c r="H7" s="6" t="s">
        <v>25</v>
      </c>
      <c r="I7" s="35"/>
      <c r="J7" s="54"/>
      <c r="L7" s="54"/>
    </row>
    <row r="8" spans="1:10" ht="15.75">
      <c r="A8" s="49"/>
      <c r="B8" s="49"/>
      <c r="C8" s="49"/>
      <c r="D8" s="49"/>
      <c r="E8" s="93" t="s">
        <v>26</v>
      </c>
      <c r="F8" s="6"/>
      <c r="G8" s="6"/>
      <c r="H8" s="6" t="s">
        <v>26</v>
      </c>
      <c r="I8" s="35"/>
      <c r="J8" s="54"/>
    </row>
    <row r="9" spans="1:9" ht="15.75">
      <c r="A9" s="49"/>
      <c r="B9" s="49"/>
      <c r="C9" s="49"/>
      <c r="D9" s="49"/>
      <c r="E9" s="94">
        <v>43131</v>
      </c>
      <c r="F9" s="6"/>
      <c r="G9" s="6"/>
      <c r="H9" s="94">
        <v>42766</v>
      </c>
      <c r="I9" s="35"/>
    </row>
    <row r="10" spans="1:9" ht="15.75">
      <c r="A10" s="49"/>
      <c r="B10" s="49"/>
      <c r="C10" s="49"/>
      <c r="D10" s="49"/>
      <c r="E10" s="52" t="s">
        <v>0</v>
      </c>
      <c r="F10" s="6"/>
      <c r="G10" s="6"/>
      <c r="H10" s="52" t="s">
        <v>0</v>
      </c>
      <c r="I10" s="35"/>
    </row>
    <row r="11" spans="1:9" ht="15.75">
      <c r="A11" s="10" t="s">
        <v>46</v>
      </c>
      <c r="B11" s="49"/>
      <c r="C11" s="49"/>
      <c r="D11" s="49"/>
      <c r="E11" s="53"/>
      <c r="F11" s="49"/>
      <c r="G11" s="49"/>
      <c r="H11" s="53"/>
      <c r="I11" s="35"/>
    </row>
    <row r="12" spans="1:9" ht="15.75">
      <c r="A12" s="10" t="s">
        <v>83</v>
      </c>
      <c r="B12" s="49"/>
      <c r="C12" s="49"/>
      <c r="D12" s="49"/>
      <c r="E12" s="53"/>
      <c r="F12" s="49"/>
      <c r="G12" s="49"/>
      <c r="H12" s="53"/>
      <c r="I12" s="35"/>
    </row>
    <row r="13" spans="1:12" ht="15.75">
      <c r="A13" s="54"/>
      <c r="B13" s="54" t="s">
        <v>36</v>
      </c>
      <c r="C13" s="54"/>
      <c r="D13" s="49"/>
      <c r="E13" s="60">
        <v>21524</v>
      </c>
      <c r="F13" s="59"/>
      <c r="G13" s="59"/>
      <c r="H13" s="60">
        <v>20849</v>
      </c>
      <c r="I13" s="35"/>
      <c r="J13" s="39"/>
      <c r="L13" s="54"/>
    </row>
    <row r="14" spans="1:12" ht="15.75">
      <c r="A14" s="54"/>
      <c r="B14" s="54" t="s">
        <v>84</v>
      </c>
      <c r="C14" s="54"/>
      <c r="D14" s="49"/>
      <c r="E14" s="62">
        <v>3512</v>
      </c>
      <c r="F14" s="59"/>
      <c r="G14" s="59"/>
      <c r="H14" s="62">
        <v>3597</v>
      </c>
      <c r="I14" s="35"/>
      <c r="J14" s="39"/>
      <c r="L14" s="54"/>
    </row>
    <row r="15" spans="1:12" ht="15.75">
      <c r="A15" s="54"/>
      <c r="B15" s="54" t="s">
        <v>85</v>
      </c>
      <c r="C15" s="54"/>
      <c r="D15" s="49"/>
      <c r="E15" s="62">
        <v>0</v>
      </c>
      <c r="F15" s="59"/>
      <c r="G15" s="59"/>
      <c r="H15" s="62">
        <v>3346</v>
      </c>
      <c r="I15" s="35"/>
      <c r="J15" s="39"/>
      <c r="L15" s="54"/>
    </row>
    <row r="16" spans="1:10" ht="15.75">
      <c r="A16" s="54"/>
      <c r="B16" s="54" t="s">
        <v>78</v>
      </c>
      <c r="C16" s="54"/>
      <c r="D16" s="49"/>
      <c r="E16" s="62">
        <v>18</v>
      </c>
      <c r="F16" s="59"/>
      <c r="G16" s="59"/>
      <c r="H16" s="62">
        <v>18</v>
      </c>
      <c r="I16" s="35"/>
      <c r="J16" s="39"/>
    </row>
    <row r="17" spans="1:12" ht="15.75">
      <c r="A17" s="54"/>
      <c r="B17" s="54" t="s">
        <v>37</v>
      </c>
      <c r="C17" s="54"/>
      <c r="D17" s="49"/>
      <c r="E17" s="62">
        <v>287256</v>
      </c>
      <c r="F17" s="59"/>
      <c r="G17" s="59"/>
      <c r="H17" s="62">
        <v>234122</v>
      </c>
      <c r="I17" s="35"/>
      <c r="J17" s="39"/>
      <c r="L17" s="54"/>
    </row>
    <row r="18" spans="1:12" ht="15.75">
      <c r="A18" s="54"/>
      <c r="B18" s="54" t="s">
        <v>239</v>
      </c>
      <c r="C18" s="54"/>
      <c r="D18" s="49"/>
      <c r="E18" s="62">
        <v>8500</v>
      </c>
      <c r="F18" s="59"/>
      <c r="G18" s="59"/>
      <c r="H18" s="62">
        <v>0</v>
      </c>
      <c r="I18" s="35"/>
      <c r="J18" s="39"/>
      <c r="L18" s="54"/>
    </row>
    <row r="19" spans="1:12" ht="15.75">
      <c r="A19" s="54"/>
      <c r="B19" s="54" t="s">
        <v>120</v>
      </c>
      <c r="C19" s="54"/>
      <c r="D19" s="49"/>
      <c r="E19" s="64">
        <v>4940</v>
      </c>
      <c r="F19" s="59"/>
      <c r="G19" s="59"/>
      <c r="H19" s="64">
        <v>3837</v>
      </c>
      <c r="I19" s="35"/>
      <c r="J19" s="39"/>
      <c r="L19" s="54"/>
    </row>
    <row r="20" spans="1:10" ht="15.75">
      <c r="A20" s="54"/>
      <c r="B20" s="54"/>
      <c r="C20" s="54"/>
      <c r="D20" s="49"/>
      <c r="E20" s="86">
        <f>SUM(E13:E19)</f>
        <v>325750</v>
      </c>
      <c r="F20" s="49"/>
      <c r="G20" s="49"/>
      <c r="H20" s="86">
        <f>SUM(H13:H19)</f>
        <v>265769</v>
      </c>
      <c r="I20" s="35"/>
      <c r="J20" s="39"/>
    </row>
    <row r="21" spans="1:10" ht="15.75">
      <c r="A21" s="1" t="s">
        <v>86</v>
      </c>
      <c r="B21" s="54"/>
      <c r="C21" s="54"/>
      <c r="D21" s="49"/>
      <c r="E21" s="53"/>
      <c r="F21" s="49"/>
      <c r="G21" s="49"/>
      <c r="H21" s="53"/>
      <c r="I21" s="35"/>
      <c r="J21" s="39"/>
    </row>
    <row r="22" spans="1:10" ht="15.75">
      <c r="A22" s="54"/>
      <c r="B22" s="54" t="s">
        <v>61</v>
      </c>
      <c r="C22" s="54"/>
      <c r="D22" s="49"/>
      <c r="E22" s="60">
        <v>135141</v>
      </c>
      <c r="F22" s="59"/>
      <c r="G22" s="59"/>
      <c r="H22" s="60">
        <v>114434</v>
      </c>
      <c r="I22" s="35"/>
      <c r="J22" s="39"/>
    </row>
    <row r="23" spans="1:12" ht="15.75">
      <c r="A23" s="54"/>
      <c r="B23" s="54" t="s">
        <v>60</v>
      </c>
      <c r="C23" s="54"/>
      <c r="D23" s="49"/>
      <c r="E23" s="62">
        <v>10237</v>
      </c>
      <c r="F23" s="59"/>
      <c r="G23" s="59"/>
      <c r="H23" s="62">
        <v>10288</v>
      </c>
      <c r="I23" s="35"/>
      <c r="J23" s="39"/>
      <c r="K23" s="39"/>
      <c r="L23" s="54"/>
    </row>
    <row r="24" spans="1:11" ht="15.75">
      <c r="A24" s="54"/>
      <c r="B24" s="67" t="s">
        <v>81</v>
      </c>
      <c r="C24" s="67"/>
      <c r="D24" s="53"/>
      <c r="E24" s="62">
        <v>23961</v>
      </c>
      <c r="F24" s="57"/>
      <c r="G24" s="57"/>
      <c r="H24" s="62">
        <v>17039</v>
      </c>
      <c r="I24" s="35"/>
      <c r="J24" s="39"/>
      <c r="K24" s="39"/>
    </row>
    <row r="25" spans="1:12" ht="15" customHeight="1">
      <c r="A25" s="54"/>
      <c r="B25" s="54" t="s">
        <v>55</v>
      </c>
      <c r="C25" s="54"/>
      <c r="D25" s="49"/>
      <c r="E25" s="62">
        <v>1831</v>
      </c>
      <c r="F25" s="59"/>
      <c r="G25" s="59"/>
      <c r="H25" s="62">
        <v>2656</v>
      </c>
      <c r="I25" s="35"/>
      <c r="J25" s="39"/>
      <c r="K25" s="39"/>
      <c r="L25" s="54"/>
    </row>
    <row r="26" spans="1:11" ht="15.75" hidden="1">
      <c r="A26" s="54"/>
      <c r="B26" s="111" t="s">
        <v>107</v>
      </c>
      <c r="C26" s="111"/>
      <c r="D26" s="112"/>
      <c r="E26" s="113">
        <v>5981</v>
      </c>
      <c r="F26" s="114"/>
      <c r="G26" s="114"/>
      <c r="H26" s="113">
        <v>393</v>
      </c>
      <c r="I26" s="35"/>
      <c r="J26" s="39"/>
      <c r="K26" s="39"/>
    </row>
    <row r="27" spans="1:11" ht="15.75" hidden="1">
      <c r="A27" s="54"/>
      <c r="B27" s="111" t="s">
        <v>106</v>
      </c>
      <c r="C27" s="111"/>
      <c r="D27" s="112"/>
      <c r="E27" s="113">
        <v>15700</v>
      </c>
      <c r="F27" s="114"/>
      <c r="G27" s="114"/>
      <c r="H27" s="113">
        <v>700</v>
      </c>
      <c r="I27" s="35"/>
      <c r="J27" s="39"/>
      <c r="K27" s="39"/>
    </row>
    <row r="28" spans="1:11" ht="15.75">
      <c r="A28" s="54"/>
      <c r="B28" s="54" t="s">
        <v>104</v>
      </c>
      <c r="C28" s="54"/>
      <c r="D28" s="49"/>
      <c r="E28" s="62">
        <f>SUM(E26:E27)</f>
        <v>21681</v>
      </c>
      <c r="F28" s="59"/>
      <c r="G28" s="59"/>
      <c r="H28" s="62">
        <f>SUM(H26:H27)</f>
        <v>1093</v>
      </c>
      <c r="I28" s="35"/>
      <c r="J28" s="39"/>
      <c r="K28" s="39"/>
    </row>
    <row r="29" spans="1:11" ht="15.75" hidden="1">
      <c r="A29" s="54"/>
      <c r="B29" s="111" t="s">
        <v>108</v>
      </c>
      <c r="C29" s="111"/>
      <c r="D29" s="112"/>
      <c r="E29" s="113">
        <v>43286</v>
      </c>
      <c r="F29" s="114"/>
      <c r="G29" s="114"/>
      <c r="H29" s="113">
        <v>25675</v>
      </c>
      <c r="I29" s="35"/>
      <c r="J29" s="39"/>
      <c r="K29" s="39"/>
    </row>
    <row r="30" spans="1:11" ht="14.25" customHeight="1" hidden="1">
      <c r="A30" s="54"/>
      <c r="B30" s="111" t="s">
        <v>102</v>
      </c>
      <c r="C30" s="111"/>
      <c r="D30" s="112"/>
      <c r="E30" s="113">
        <v>67161</v>
      </c>
      <c r="F30" s="114"/>
      <c r="G30" s="114"/>
      <c r="H30" s="113">
        <v>54084</v>
      </c>
      <c r="I30" s="35"/>
      <c r="J30" s="39"/>
      <c r="K30" s="39"/>
    </row>
    <row r="31" spans="1:10" ht="15.75">
      <c r="A31" s="54"/>
      <c r="B31" s="54" t="s">
        <v>109</v>
      </c>
      <c r="C31" s="54"/>
      <c r="D31" s="49"/>
      <c r="E31" s="64">
        <f>SUM(E29:E30)</f>
        <v>110447</v>
      </c>
      <c r="F31" s="59"/>
      <c r="G31" s="59"/>
      <c r="H31" s="64">
        <f>SUM(H29:H30)</f>
        <v>79759</v>
      </c>
      <c r="I31" s="35"/>
      <c r="J31" s="39"/>
    </row>
    <row r="32" spans="1:10" ht="15.75">
      <c r="A32" s="54"/>
      <c r="B32" s="54"/>
      <c r="C32" s="54"/>
      <c r="D32" s="49"/>
      <c r="E32" s="57">
        <f>E22+E23+E24+E25+E28+E31</f>
        <v>303298</v>
      </c>
      <c r="F32" s="59"/>
      <c r="G32" s="59"/>
      <c r="H32" s="57">
        <f>H22+H23+H24+H25+H28+H31</f>
        <v>225269</v>
      </c>
      <c r="I32" s="35"/>
      <c r="J32" s="39"/>
    </row>
    <row r="33" spans="1:10" ht="15.75">
      <c r="A33" s="54"/>
      <c r="B33" s="54"/>
      <c r="C33" s="49"/>
      <c r="D33" s="49"/>
      <c r="E33" s="66"/>
      <c r="F33" s="49"/>
      <c r="G33" s="49"/>
      <c r="H33" s="66"/>
      <c r="I33" s="35"/>
      <c r="J33" s="39"/>
    </row>
    <row r="34" spans="1:10" ht="16.5" thickBot="1">
      <c r="A34" s="10" t="s">
        <v>45</v>
      </c>
      <c r="B34" s="54"/>
      <c r="C34" s="49"/>
      <c r="D34" s="49"/>
      <c r="E34" s="95">
        <f>+E20+E32</f>
        <v>629048</v>
      </c>
      <c r="F34" s="49"/>
      <c r="G34" s="49"/>
      <c r="H34" s="95">
        <f>+H20+H32</f>
        <v>491038</v>
      </c>
      <c r="I34" s="35"/>
      <c r="J34" s="39"/>
    </row>
    <row r="35" spans="1:10" ht="16.5" thickTop="1">
      <c r="A35" s="54"/>
      <c r="B35" s="49"/>
      <c r="C35" s="49"/>
      <c r="D35" s="49"/>
      <c r="E35" s="53"/>
      <c r="F35" s="49"/>
      <c r="G35" s="49"/>
      <c r="H35" s="53"/>
      <c r="I35" s="35"/>
      <c r="J35" s="39"/>
    </row>
    <row r="36" spans="1:10" ht="15.75">
      <c r="A36" s="1" t="s">
        <v>47</v>
      </c>
      <c r="B36" s="49"/>
      <c r="C36" s="49"/>
      <c r="D36" s="49"/>
      <c r="E36" s="53"/>
      <c r="F36" s="49"/>
      <c r="G36" s="49"/>
      <c r="H36" s="53"/>
      <c r="I36" s="35"/>
      <c r="J36" s="39"/>
    </row>
    <row r="37" spans="1:10" ht="15.75">
      <c r="A37" s="1" t="s">
        <v>87</v>
      </c>
      <c r="B37" s="54"/>
      <c r="C37" s="49"/>
      <c r="D37" s="49"/>
      <c r="E37" s="53"/>
      <c r="F37" s="49"/>
      <c r="G37" s="49"/>
      <c r="H37" s="53"/>
      <c r="I37" s="35"/>
      <c r="J37" s="39"/>
    </row>
    <row r="38" spans="1:10" ht="15.75" hidden="1">
      <c r="A38" s="1"/>
      <c r="B38" s="111" t="s">
        <v>144</v>
      </c>
      <c r="C38" s="112"/>
      <c r="D38" s="112"/>
      <c r="E38" s="182">
        <v>227493</v>
      </c>
      <c r="F38" s="112"/>
      <c r="G38" s="112"/>
      <c r="H38" s="182">
        <v>75831</v>
      </c>
      <c r="I38" s="35"/>
      <c r="J38" s="39"/>
    </row>
    <row r="39" spans="1:10" ht="15.75" hidden="1">
      <c r="A39" s="1"/>
      <c r="B39" s="111" t="s">
        <v>134</v>
      </c>
      <c r="C39" s="112"/>
      <c r="D39" s="112"/>
      <c r="E39" s="183">
        <v>4268</v>
      </c>
      <c r="F39" s="112"/>
      <c r="G39" s="112"/>
      <c r="H39" s="184">
        <v>4268</v>
      </c>
      <c r="I39" s="35"/>
      <c r="J39" s="39"/>
    </row>
    <row r="40" spans="1:15" ht="15.75">
      <c r="A40" s="54"/>
      <c r="B40" s="54" t="s">
        <v>38</v>
      </c>
      <c r="C40" s="49"/>
      <c r="D40" s="49"/>
      <c r="E40" s="60">
        <f>SUM(E38:E39)</f>
        <v>231761</v>
      </c>
      <c r="F40" s="49"/>
      <c r="G40" s="49"/>
      <c r="H40" s="60">
        <f>SUM(H38:H39)</f>
        <v>80099</v>
      </c>
      <c r="I40" s="35"/>
      <c r="J40" s="39"/>
      <c r="O40" s="54" t="s">
        <v>234</v>
      </c>
    </row>
    <row r="41" spans="1:10" ht="15.75">
      <c r="A41" s="54"/>
      <c r="B41" s="49" t="s">
        <v>74</v>
      </c>
      <c r="C41" s="49"/>
      <c r="D41" s="49"/>
      <c r="E41" s="64">
        <f>CSCE!H30</f>
        <v>235384</v>
      </c>
      <c r="F41" s="49"/>
      <c r="G41" s="49"/>
      <c r="H41" s="64">
        <v>220002</v>
      </c>
      <c r="I41" s="35"/>
      <c r="J41" s="39"/>
    </row>
    <row r="42" spans="1:10" ht="15.75">
      <c r="A42" s="54"/>
      <c r="B42" s="49"/>
      <c r="C42" s="49"/>
      <c r="D42" s="49"/>
      <c r="E42" s="107">
        <f>SUM(E40:E41)</f>
        <v>467145</v>
      </c>
      <c r="F42" s="49"/>
      <c r="G42" s="49"/>
      <c r="H42" s="107">
        <f>SUM(H40:H41)</f>
        <v>300101</v>
      </c>
      <c r="I42" s="35"/>
      <c r="J42" s="39"/>
    </row>
    <row r="43" spans="1:12" ht="15.75">
      <c r="A43" s="48" t="s">
        <v>88</v>
      </c>
      <c r="B43" s="54"/>
      <c r="C43" s="49"/>
      <c r="D43" s="49"/>
      <c r="E43" s="57">
        <v>252</v>
      </c>
      <c r="F43" s="49"/>
      <c r="G43" s="49"/>
      <c r="H43" s="57">
        <v>8954</v>
      </c>
      <c r="I43" s="35"/>
      <c r="J43" s="39"/>
      <c r="L43" s="54"/>
    </row>
    <row r="44" spans="1:10" ht="15.75">
      <c r="A44" s="1" t="s">
        <v>89</v>
      </c>
      <c r="B44" s="10"/>
      <c r="C44" s="49"/>
      <c r="D44" s="49"/>
      <c r="E44" s="105">
        <f>+E42+E43</f>
        <v>467397</v>
      </c>
      <c r="F44" s="49"/>
      <c r="G44" s="49"/>
      <c r="H44" s="105">
        <f>+H42+H43</f>
        <v>309055</v>
      </c>
      <c r="I44" s="35"/>
      <c r="J44" s="39"/>
    </row>
    <row r="45" spans="1:10" ht="15.75">
      <c r="A45" s="54"/>
      <c r="B45" s="10"/>
      <c r="C45" s="49"/>
      <c r="D45" s="49"/>
      <c r="E45" s="57"/>
      <c r="F45" s="49"/>
      <c r="G45" s="49"/>
      <c r="H45" s="57"/>
      <c r="I45" s="35"/>
      <c r="J45" s="39"/>
    </row>
    <row r="46" spans="1:10" ht="15.75">
      <c r="A46" s="1" t="s">
        <v>90</v>
      </c>
      <c r="B46" s="10"/>
      <c r="C46" s="49"/>
      <c r="D46" s="49"/>
      <c r="E46" s="53"/>
      <c r="F46" s="49"/>
      <c r="G46" s="49"/>
      <c r="H46" s="53"/>
      <c r="I46" s="35"/>
      <c r="J46" s="39"/>
    </row>
    <row r="47" spans="1:12" ht="15.75">
      <c r="A47" s="54"/>
      <c r="B47" s="49" t="s">
        <v>48</v>
      </c>
      <c r="C47" s="49"/>
      <c r="D47" s="49"/>
      <c r="E47" s="60">
        <f>3677-3662</f>
        <v>15</v>
      </c>
      <c r="F47" s="49"/>
      <c r="G47" s="49"/>
      <c r="H47" s="60">
        <v>15</v>
      </c>
      <c r="I47" s="35"/>
      <c r="J47" s="39"/>
      <c r="L47" s="54"/>
    </row>
    <row r="48" spans="1:12" ht="15.75">
      <c r="A48" s="54"/>
      <c r="B48" s="49" t="s">
        <v>103</v>
      </c>
      <c r="C48" s="49"/>
      <c r="D48" s="49"/>
      <c r="E48" s="64">
        <v>114503</v>
      </c>
      <c r="F48" s="49"/>
      <c r="G48" s="49"/>
      <c r="H48" s="64">
        <v>127670</v>
      </c>
      <c r="I48" s="35"/>
      <c r="J48" s="39"/>
      <c r="L48" s="54"/>
    </row>
    <row r="49" spans="1:10" ht="15.75">
      <c r="A49" s="54"/>
      <c r="B49" s="10"/>
      <c r="C49" s="49"/>
      <c r="D49" s="49"/>
      <c r="E49" s="57">
        <f>SUM(E47:E48)</f>
        <v>114518</v>
      </c>
      <c r="F49" s="49"/>
      <c r="G49" s="49"/>
      <c r="H49" s="57">
        <f>SUM(H47:H48)</f>
        <v>127685</v>
      </c>
      <c r="I49" s="35"/>
      <c r="J49" s="39"/>
    </row>
    <row r="50" spans="1:10" ht="15.75">
      <c r="A50" s="54"/>
      <c r="B50" s="10"/>
      <c r="C50" s="49"/>
      <c r="D50" s="49"/>
      <c r="E50" s="57"/>
      <c r="F50" s="49"/>
      <c r="G50" s="49"/>
      <c r="H50" s="57"/>
      <c r="I50" s="35"/>
      <c r="J50" s="39"/>
    </row>
    <row r="51" spans="1:18" ht="15.75">
      <c r="A51" s="1" t="s">
        <v>91</v>
      </c>
      <c r="B51" s="49"/>
      <c r="C51" s="49"/>
      <c r="D51" s="49"/>
      <c r="E51" s="53"/>
      <c r="F51" s="49"/>
      <c r="G51" s="49"/>
      <c r="H51" s="53"/>
      <c r="I51" s="35"/>
      <c r="J51" s="39"/>
      <c r="R51" s="54" t="s">
        <v>128</v>
      </c>
    </row>
    <row r="52" spans="1:11" ht="15.75">
      <c r="A52" s="54"/>
      <c r="B52" s="49" t="s">
        <v>79</v>
      </c>
      <c r="C52" s="49"/>
      <c r="D52" s="49"/>
      <c r="E52" s="60">
        <v>13601</v>
      </c>
      <c r="F52" s="59"/>
      <c r="G52" s="59"/>
      <c r="H52" s="60">
        <v>15341</v>
      </c>
      <c r="I52" s="35"/>
      <c r="J52" s="39"/>
      <c r="K52" s="39"/>
    </row>
    <row r="53" spans="1:12" ht="15.75">
      <c r="A53" s="54"/>
      <c r="B53" s="49" t="s">
        <v>82</v>
      </c>
      <c r="C53" s="49"/>
      <c r="D53" s="49"/>
      <c r="E53" s="62">
        <v>3</v>
      </c>
      <c r="F53" s="57"/>
      <c r="G53" s="57"/>
      <c r="H53" s="62">
        <v>186</v>
      </c>
      <c r="I53" s="35"/>
      <c r="J53" s="39"/>
      <c r="K53" s="39"/>
      <c r="L53" s="54"/>
    </row>
    <row r="54" spans="1:12" ht="15.75">
      <c r="A54" s="54"/>
      <c r="B54" s="49" t="s">
        <v>103</v>
      </c>
      <c r="C54" s="49"/>
      <c r="D54" s="49"/>
      <c r="E54" s="64">
        <v>33529</v>
      </c>
      <c r="F54" s="57"/>
      <c r="G54" s="57"/>
      <c r="H54" s="64">
        <v>38771</v>
      </c>
      <c r="I54" s="35"/>
      <c r="J54" s="39"/>
      <c r="K54" s="39"/>
      <c r="L54" s="54"/>
    </row>
    <row r="55" spans="1:11" ht="15.75">
      <c r="A55" s="54"/>
      <c r="B55" s="49"/>
      <c r="C55" s="49"/>
      <c r="D55" s="49"/>
      <c r="E55" s="57">
        <f>SUM(E52:E54)</f>
        <v>47133</v>
      </c>
      <c r="F55" s="59"/>
      <c r="G55" s="59"/>
      <c r="H55" s="57">
        <f>SUM(H52:H54)</f>
        <v>54298</v>
      </c>
      <c r="I55" s="35"/>
      <c r="J55" s="39"/>
      <c r="K55" s="39"/>
    </row>
    <row r="56" spans="1:10" ht="15.75">
      <c r="A56" s="54"/>
      <c r="B56" s="49"/>
      <c r="C56" s="49"/>
      <c r="D56" s="49"/>
      <c r="E56" s="53"/>
      <c r="F56" s="49"/>
      <c r="G56" s="49"/>
      <c r="H56" s="53"/>
      <c r="I56" s="35"/>
      <c r="J56" s="39"/>
    </row>
    <row r="57" spans="1:10" ht="15.75">
      <c r="A57" s="14" t="s">
        <v>92</v>
      </c>
      <c r="B57" s="53"/>
      <c r="C57" s="53"/>
      <c r="D57" s="53"/>
      <c r="E57" s="29">
        <f>+E49+E55</f>
        <v>161651</v>
      </c>
      <c r="F57" s="57"/>
      <c r="G57" s="57"/>
      <c r="H57" s="29">
        <f>+H49+H55</f>
        <v>181983</v>
      </c>
      <c r="I57" s="36"/>
      <c r="J57" s="39"/>
    </row>
    <row r="58" spans="1:10" ht="15.75">
      <c r="A58" s="67"/>
      <c r="B58" s="53"/>
      <c r="C58" s="53"/>
      <c r="D58" s="53"/>
      <c r="E58" s="53"/>
      <c r="F58" s="53"/>
      <c r="G58" s="53"/>
      <c r="H58" s="53"/>
      <c r="I58" s="36"/>
      <c r="J58" s="39"/>
    </row>
    <row r="59" spans="1:10" ht="16.5" thickBot="1">
      <c r="A59" s="14" t="s">
        <v>49</v>
      </c>
      <c r="B59" s="53"/>
      <c r="C59" s="53"/>
      <c r="D59" s="53"/>
      <c r="E59" s="24">
        <f>+E44+E57</f>
        <v>629048</v>
      </c>
      <c r="F59" s="21"/>
      <c r="G59" s="21"/>
      <c r="H59" s="24">
        <f>+H44+H57</f>
        <v>491038</v>
      </c>
      <c r="I59" s="36"/>
      <c r="J59" s="39"/>
    </row>
    <row r="60" spans="1:9" ht="16.5" thickTop="1">
      <c r="A60" s="67"/>
      <c r="B60" s="53"/>
      <c r="C60" s="53"/>
      <c r="D60" s="53"/>
      <c r="E60" s="86"/>
      <c r="F60" s="53"/>
      <c r="G60" s="53"/>
      <c r="H60" s="86"/>
      <c r="I60" s="36"/>
    </row>
    <row r="61" spans="1:8" ht="15.75">
      <c r="A61" s="1" t="s">
        <v>65</v>
      </c>
      <c r="B61" s="54"/>
      <c r="C61" s="54"/>
      <c r="D61" s="54"/>
      <c r="E61" s="67" t="s">
        <v>80</v>
      </c>
      <c r="F61" s="59"/>
      <c r="G61" s="59"/>
      <c r="H61" s="54"/>
    </row>
    <row r="62" spans="1:8" ht="15.75">
      <c r="A62" s="84" t="s">
        <v>56</v>
      </c>
      <c r="B62" s="54"/>
      <c r="C62" s="54"/>
      <c r="D62" s="54"/>
      <c r="E62" s="96">
        <f>+E42/E38/10</f>
        <v>0.20534477983937965</v>
      </c>
      <c r="F62" s="49"/>
      <c r="G62" s="49"/>
      <c r="H62" s="96">
        <f>+H42/H38/10</f>
        <v>0.39574975933325424</v>
      </c>
    </row>
    <row r="63" spans="1:8" ht="15.75">
      <c r="A63" s="54"/>
      <c r="B63" s="54"/>
      <c r="C63" s="54"/>
      <c r="D63" s="54"/>
      <c r="E63" s="67"/>
      <c r="F63" s="49"/>
      <c r="G63" s="49"/>
      <c r="H63" s="67"/>
    </row>
    <row r="64" spans="1:8" ht="15.75">
      <c r="A64" s="28" t="s">
        <v>72</v>
      </c>
      <c r="B64" s="54"/>
      <c r="C64" s="54"/>
      <c r="D64" s="54"/>
      <c r="E64" s="67"/>
      <c r="F64" s="49"/>
      <c r="G64" s="49"/>
      <c r="H64" s="54"/>
    </row>
    <row r="65" spans="1:8" ht="15.75">
      <c r="A65" s="13" t="s">
        <v>123</v>
      </c>
      <c r="B65" s="54"/>
      <c r="C65" s="54"/>
      <c r="D65" s="54"/>
      <c r="E65" s="67"/>
      <c r="F65" s="49"/>
      <c r="G65" s="49"/>
      <c r="H65" s="54"/>
    </row>
  </sheetData>
  <sheetProtection/>
  <printOptions/>
  <pageMargins left="1" right="0.24" top="0.5" bottom="0.2" header="0.4" footer="0.2"/>
  <pageSetup horizontalDpi="600" verticalDpi="600" orientation="portrait" paperSize="9" scale="80" r:id="rId2"/>
  <ignoredErrors>
    <ignoredError sqref="E41" formula="1"/>
    <ignoredError sqref="E28 H2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view="pageBreakPreview" zoomScaleSheetLayoutView="100" zoomScalePageLayoutView="0" workbookViewId="0" topLeftCell="A13">
      <selection activeCell="L25" sqref="L25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22.75390625" style="0" customWidth="1"/>
    <col min="4" max="4" width="8.625" style="0" customWidth="1"/>
    <col min="5" max="5" width="1.00390625" style="0" customWidth="1"/>
    <col min="6" max="6" width="15.625" style="0" bestFit="1" customWidth="1"/>
    <col min="7" max="7" width="1.00390625" style="0" customWidth="1"/>
    <col min="8" max="8" width="11.75390625" style="0" bestFit="1" customWidth="1"/>
    <col min="9" max="9" width="1.00390625" style="0" customWidth="1"/>
    <col min="10" max="10" width="8.875" style="0" bestFit="1" customWidth="1"/>
    <col min="11" max="11" width="1.00390625" style="0" customWidth="1"/>
    <col min="12" max="12" width="11.00390625" style="8" customWidth="1"/>
    <col min="13" max="13" width="8.875" style="0" customWidth="1"/>
  </cols>
  <sheetData>
    <row r="1" spans="2:11" ht="18.75">
      <c r="B1" s="31"/>
      <c r="C1" s="31" t="s">
        <v>116</v>
      </c>
      <c r="D1" s="31"/>
      <c r="E1" s="31"/>
      <c r="F1" s="31"/>
      <c r="G1" s="31"/>
      <c r="H1" s="31"/>
      <c r="I1" s="31"/>
      <c r="J1" s="31"/>
      <c r="K1" s="31"/>
    </row>
    <row r="2" spans="2:11" ht="15.75">
      <c r="B2" s="30"/>
      <c r="C2" s="30" t="s">
        <v>24</v>
      </c>
      <c r="D2" s="30"/>
      <c r="E2" s="30"/>
      <c r="F2" s="30"/>
      <c r="G2" s="30"/>
      <c r="H2" s="30"/>
      <c r="I2" s="30"/>
      <c r="J2" s="30"/>
      <c r="K2" s="30"/>
    </row>
    <row r="3" spans="2:11" ht="15.75">
      <c r="B3" s="30"/>
      <c r="C3" s="30" t="s">
        <v>129</v>
      </c>
      <c r="D3" s="92"/>
      <c r="E3" s="30"/>
      <c r="F3" s="30"/>
      <c r="G3" s="30"/>
      <c r="H3" s="30"/>
      <c r="I3" s="30"/>
      <c r="J3" s="30"/>
      <c r="K3" s="30"/>
    </row>
    <row r="4" spans="1:13" ht="16.5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51"/>
      <c r="M4" s="32"/>
    </row>
    <row r="5" spans="1:5" ht="15.75">
      <c r="A5" s="1" t="s">
        <v>35</v>
      </c>
      <c r="B5" s="1"/>
      <c r="C5" s="1"/>
      <c r="D5" s="1"/>
      <c r="E5" s="1"/>
    </row>
    <row r="6" spans="1:5" ht="15.75">
      <c r="A6" s="1" t="s">
        <v>222</v>
      </c>
      <c r="B6" s="1"/>
      <c r="C6" s="1"/>
      <c r="D6" s="1"/>
      <c r="E6" s="1"/>
    </row>
    <row r="7" spans="1:13" ht="31.5" customHeight="1">
      <c r="A7" s="10"/>
      <c r="B7" s="10"/>
      <c r="C7" s="10"/>
      <c r="D7" s="10"/>
      <c r="E7" s="10"/>
      <c r="F7" s="5"/>
      <c r="G7" s="5"/>
      <c r="H7" s="5"/>
      <c r="I7" s="5"/>
      <c r="J7" s="5"/>
      <c r="K7" s="5"/>
      <c r="L7" s="46"/>
      <c r="M7" s="4"/>
    </row>
    <row r="8" spans="1:13" ht="15.75">
      <c r="A8" s="10"/>
      <c r="B8" s="10"/>
      <c r="C8" s="10"/>
      <c r="D8" s="197" t="s">
        <v>76</v>
      </c>
      <c r="E8" s="197"/>
      <c r="F8" s="197"/>
      <c r="G8" s="197"/>
      <c r="H8" s="197"/>
      <c r="I8" s="197"/>
      <c r="J8" s="197"/>
      <c r="K8" s="5"/>
      <c r="L8" s="47"/>
      <c r="M8" s="4"/>
    </row>
    <row r="9" spans="1:11" ht="15.75">
      <c r="A9" s="5"/>
      <c r="B9" s="5"/>
      <c r="C9" s="5"/>
      <c r="E9" s="56"/>
      <c r="F9" s="85" t="s">
        <v>29</v>
      </c>
      <c r="G9" s="55"/>
      <c r="H9" s="104" t="s">
        <v>31</v>
      </c>
      <c r="I9" s="104"/>
      <c r="J9" s="6"/>
      <c r="K9" s="5"/>
    </row>
    <row r="10" spans="1:13" ht="33.75" customHeight="1">
      <c r="A10" s="5"/>
      <c r="B10" s="5"/>
      <c r="C10" s="5"/>
      <c r="D10" s="6" t="s">
        <v>28</v>
      </c>
      <c r="E10" s="6"/>
      <c r="F10" s="6" t="s">
        <v>15</v>
      </c>
      <c r="G10" s="6"/>
      <c r="H10" s="6" t="s">
        <v>12</v>
      </c>
      <c r="I10" s="6"/>
      <c r="J10" s="6"/>
      <c r="K10" s="5"/>
      <c r="L10" s="46" t="s">
        <v>70</v>
      </c>
      <c r="M10" s="4" t="s">
        <v>2</v>
      </c>
    </row>
    <row r="11" spans="1:13" ht="15.75">
      <c r="A11" s="5"/>
      <c r="B11" s="5"/>
      <c r="C11" s="5"/>
      <c r="D11" s="6" t="s">
        <v>11</v>
      </c>
      <c r="E11" s="6"/>
      <c r="F11" s="6" t="s">
        <v>19</v>
      </c>
      <c r="G11" s="6"/>
      <c r="H11" s="6" t="s">
        <v>77</v>
      </c>
      <c r="I11" s="6"/>
      <c r="J11" s="6" t="s">
        <v>2</v>
      </c>
      <c r="K11" s="5"/>
      <c r="L11" s="47" t="s">
        <v>71</v>
      </c>
      <c r="M11" s="4" t="s">
        <v>50</v>
      </c>
    </row>
    <row r="12" spans="1:13" ht="15.75">
      <c r="A12" s="5"/>
      <c r="B12" s="5"/>
      <c r="C12" s="5"/>
      <c r="D12" s="19" t="s">
        <v>0</v>
      </c>
      <c r="E12" s="6"/>
      <c r="F12" s="19" t="s">
        <v>0</v>
      </c>
      <c r="G12" s="6"/>
      <c r="H12" s="19" t="s">
        <v>0</v>
      </c>
      <c r="I12" s="6"/>
      <c r="J12" s="19" t="s">
        <v>0</v>
      </c>
      <c r="K12" s="5"/>
      <c r="L12" s="52" t="s">
        <v>0</v>
      </c>
      <c r="M12" s="19" t="s">
        <v>0</v>
      </c>
    </row>
    <row r="13" spans="1:11" ht="15.75">
      <c r="A13" s="5"/>
      <c r="B13" s="5"/>
      <c r="C13" s="5"/>
      <c r="D13" s="5"/>
      <c r="E13" s="5"/>
      <c r="F13" s="6"/>
      <c r="G13" s="6"/>
      <c r="H13" s="6"/>
      <c r="I13" s="6"/>
      <c r="J13" s="6"/>
      <c r="K13" s="5"/>
    </row>
    <row r="14" spans="1:11" ht="15.75">
      <c r="A14" s="25" t="s">
        <v>219</v>
      </c>
      <c r="B14" s="25"/>
      <c r="C14" s="25"/>
      <c r="D14" s="25"/>
      <c r="E14" s="25"/>
      <c r="F14" s="5"/>
      <c r="G14" s="5"/>
      <c r="H14" s="5"/>
      <c r="I14" s="5"/>
      <c r="J14" s="5"/>
      <c r="K14" s="5"/>
    </row>
    <row r="15" spans="1:11" ht="15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4" ht="15.75">
      <c r="A16" s="49" t="s">
        <v>124</v>
      </c>
      <c r="B16" s="5"/>
      <c r="C16" s="5"/>
      <c r="D16" s="57">
        <v>80099</v>
      </c>
      <c r="E16" s="57"/>
      <c r="F16" s="87">
        <v>0</v>
      </c>
      <c r="G16" s="57"/>
      <c r="H16" s="57">
        <v>220002</v>
      </c>
      <c r="I16" s="57"/>
      <c r="J16" s="57">
        <f>SUM(D16:H16)</f>
        <v>300101</v>
      </c>
      <c r="K16" s="57">
        <v>0</v>
      </c>
      <c r="L16" s="57">
        <v>8954</v>
      </c>
      <c r="M16" s="57">
        <f>SUM(J16:L16)</f>
        <v>309055</v>
      </c>
      <c r="N16" s="3"/>
    </row>
    <row r="17" spans="1:14" ht="15.75">
      <c r="A17" s="49"/>
      <c r="B17" s="5"/>
      <c r="C17" s="5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3"/>
    </row>
    <row r="18" spans="1:14" ht="15.75">
      <c r="A18" s="5"/>
      <c r="B18" s="5"/>
      <c r="C18" s="5"/>
      <c r="D18" s="87"/>
      <c r="E18" s="87"/>
      <c r="F18" s="87"/>
      <c r="G18" s="87"/>
      <c r="H18" s="87"/>
      <c r="I18" s="87"/>
      <c r="J18" s="87"/>
      <c r="K18" s="87"/>
      <c r="L18" s="88"/>
      <c r="M18" s="87"/>
      <c r="N18" s="3"/>
    </row>
    <row r="19" spans="1:14" ht="15.75">
      <c r="A19" s="5" t="s">
        <v>126</v>
      </c>
      <c r="B19" s="5"/>
      <c r="C19" s="5"/>
      <c r="D19" s="87">
        <v>151662</v>
      </c>
      <c r="E19" s="87"/>
      <c r="F19" s="57">
        <v>0</v>
      </c>
      <c r="G19" s="87"/>
      <c r="H19" s="87">
        <v>0</v>
      </c>
      <c r="I19" s="87"/>
      <c r="J19" s="87">
        <f>SUM(D19:H19)</f>
        <v>151662</v>
      </c>
      <c r="K19" s="87"/>
      <c r="L19" s="88">
        <v>0</v>
      </c>
      <c r="M19" s="87">
        <f>SUM(J19:L19)</f>
        <v>151662</v>
      </c>
      <c r="N19" s="3"/>
    </row>
    <row r="20" spans="1:14" ht="15.75">
      <c r="A20" s="5"/>
      <c r="B20" s="5"/>
      <c r="C20" s="5"/>
      <c r="D20" s="87"/>
      <c r="E20" s="87"/>
      <c r="F20" s="87"/>
      <c r="G20" s="87"/>
      <c r="H20" s="87"/>
      <c r="I20" s="87"/>
      <c r="J20" s="87"/>
      <c r="K20" s="87"/>
      <c r="L20" s="88"/>
      <c r="M20" s="87"/>
      <c r="N20" s="3"/>
    </row>
    <row r="21" spans="1:14" ht="15.75">
      <c r="A21" s="5"/>
      <c r="B21" s="5"/>
      <c r="C21" s="5"/>
      <c r="D21" s="89"/>
      <c r="E21" s="89"/>
      <c r="F21" s="87"/>
      <c r="G21" s="87"/>
      <c r="H21" s="87"/>
      <c r="I21" s="87"/>
      <c r="J21" s="87"/>
      <c r="K21" s="87"/>
      <c r="L21" s="50"/>
      <c r="M21" s="90"/>
      <c r="N21" s="2"/>
    </row>
    <row r="22" spans="1:14" ht="15.75">
      <c r="A22" s="5" t="s">
        <v>4</v>
      </c>
      <c r="B22" s="5"/>
      <c r="C22" s="5"/>
      <c r="D22" s="89">
        <v>0</v>
      </c>
      <c r="E22" s="89"/>
      <c r="F22" s="87">
        <v>0</v>
      </c>
      <c r="G22" s="87"/>
      <c r="H22" s="87">
        <v>-2275</v>
      </c>
      <c r="I22" s="87"/>
      <c r="J22" s="87">
        <f>SUM(D22:H22)</f>
        <v>-2275</v>
      </c>
      <c r="K22" s="87"/>
      <c r="L22" s="50">
        <v>0</v>
      </c>
      <c r="M22" s="90">
        <f>+J22+L22</f>
        <v>-2275</v>
      </c>
      <c r="N22" s="2"/>
    </row>
    <row r="23" spans="1:14" ht="15.75">
      <c r="A23" s="5"/>
      <c r="B23" s="5"/>
      <c r="C23" s="5"/>
      <c r="D23" s="89"/>
      <c r="E23" s="89"/>
      <c r="F23" s="87"/>
      <c r="G23" s="87"/>
      <c r="H23" s="87"/>
      <c r="I23" s="87"/>
      <c r="J23" s="87"/>
      <c r="K23" s="87"/>
      <c r="L23" s="50"/>
      <c r="M23" s="90"/>
      <c r="N23" s="2"/>
    </row>
    <row r="24" spans="1:14" ht="15.75">
      <c r="A24" s="5"/>
      <c r="B24" s="5"/>
      <c r="C24" s="5"/>
      <c r="D24" s="89"/>
      <c r="E24" s="89"/>
      <c r="F24" s="87"/>
      <c r="G24" s="87"/>
      <c r="H24" s="87"/>
      <c r="I24" s="87"/>
      <c r="J24" s="87"/>
      <c r="K24" s="87"/>
      <c r="L24" s="50"/>
      <c r="M24" s="90"/>
      <c r="N24" s="2"/>
    </row>
    <row r="25" spans="1:14" ht="15.75">
      <c r="A25" s="49" t="s">
        <v>125</v>
      </c>
      <c r="B25" s="5"/>
      <c r="C25" s="5"/>
      <c r="D25" s="89">
        <v>0</v>
      </c>
      <c r="E25" s="89"/>
      <c r="F25" s="87">
        <v>0</v>
      </c>
      <c r="G25" s="87"/>
      <c r="H25" s="87">
        <f>ConCPL!G50</f>
        <v>14800</v>
      </c>
      <c r="I25" s="87"/>
      <c r="J25" s="87">
        <f>SUM(D25:H25)</f>
        <v>14800</v>
      </c>
      <c r="K25" s="87"/>
      <c r="L25" s="50">
        <f>ConCPL!G52</f>
        <v>699</v>
      </c>
      <c r="M25" s="90">
        <f>+J25+L25</f>
        <v>15499</v>
      </c>
      <c r="N25" s="2"/>
    </row>
    <row r="26" spans="1:14" ht="15.75">
      <c r="A26" s="49"/>
      <c r="B26" s="5"/>
      <c r="C26" s="5"/>
      <c r="D26" s="89"/>
      <c r="E26" s="89"/>
      <c r="F26" s="87"/>
      <c r="G26" s="87"/>
      <c r="H26" s="87"/>
      <c r="I26" s="87"/>
      <c r="J26" s="87"/>
      <c r="K26" s="87"/>
      <c r="L26" s="50"/>
      <c r="M26" s="90"/>
      <c r="N26" s="2"/>
    </row>
    <row r="27" spans="1:14" ht="15.75">
      <c r="A27" s="49"/>
      <c r="B27" s="5"/>
      <c r="C27" s="5"/>
      <c r="D27" s="89"/>
      <c r="E27" s="89"/>
      <c r="F27" s="87"/>
      <c r="G27" s="87"/>
      <c r="H27" s="87"/>
      <c r="I27" s="87"/>
      <c r="J27" s="87"/>
      <c r="K27" s="87"/>
      <c r="L27" s="50"/>
      <c r="M27" s="90"/>
      <c r="N27" s="2"/>
    </row>
    <row r="28" spans="1:14" ht="15.75">
      <c r="A28" s="5" t="s">
        <v>227</v>
      </c>
      <c r="B28" s="5"/>
      <c r="C28" s="5"/>
      <c r="D28" s="89"/>
      <c r="E28" s="89"/>
      <c r="F28" s="87"/>
      <c r="G28" s="87"/>
      <c r="H28" s="87">
        <v>2857</v>
      </c>
      <c r="I28" s="87"/>
      <c r="J28" s="87">
        <f>SUM(D28:H28)</f>
        <v>2857</v>
      </c>
      <c r="K28" s="87"/>
      <c r="L28" s="50">
        <v>-9401</v>
      </c>
      <c r="M28" s="90">
        <f>+J28+L28</f>
        <v>-6544</v>
      </c>
      <c r="N28" s="2"/>
    </row>
    <row r="29" spans="1:14" ht="15.75">
      <c r="A29" s="53"/>
      <c r="B29" s="5"/>
      <c r="C29" s="5"/>
      <c r="D29" s="9"/>
      <c r="E29" s="9"/>
      <c r="F29" s="87"/>
      <c r="G29" s="87"/>
      <c r="H29" s="87"/>
      <c r="I29" s="87"/>
      <c r="J29" s="87"/>
      <c r="K29" s="87"/>
      <c r="L29" s="50"/>
      <c r="M29" s="90"/>
      <c r="N29" s="2"/>
    </row>
    <row r="30" spans="1:14" ht="16.5" thickBot="1">
      <c r="A30" s="27" t="s">
        <v>220</v>
      </c>
      <c r="B30" s="27"/>
      <c r="C30" s="27"/>
      <c r="D30" s="23">
        <f>SUM(D16:D29)</f>
        <v>231761</v>
      </c>
      <c r="E30" s="23"/>
      <c r="F30" s="23">
        <f>SUM(F16:F29)</f>
        <v>0</v>
      </c>
      <c r="G30" s="23"/>
      <c r="H30" s="23">
        <f>SUM(H16:H29)</f>
        <v>235384</v>
      </c>
      <c r="I30" s="23"/>
      <c r="J30" s="23">
        <f>SUM(J16:J29)</f>
        <v>467145</v>
      </c>
      <c r="K30" s="23">
        <f>SUM(K16:K29)</f>
        <v>0</v>
      </c>
      <c r="L30" s="23">
        <f>SUM(L16:L29)</f>
        <v>252</v>
      </c>
      <c r="M30" s="23">
        <f>SUM(M16:M29)</f>
        <v>467397</v>
      </c>
      <c r="N30" s="2"/>
    </row>
    <row r="31" spans="1:14" ht="16.5" thickTop="1">
      <c r="A31" s="5"/>
      <c r="B31" s="5"/>
      <c r="C31" s="5"/>
      <c r="D31" s="5"/>
      <c r="E31" s="5"/>
      <c r="F31" s="3"/>
      <c r="G31" s="3"/>
      <c r="H31" s="3"/>
      <c r="I31" s="3"/>
      <c r="J31" s="3"/>
      <c r="K31" s="3"/>
      <c r="L31" s="50"/>
      <c r="M31" s="2"/>
      <c r="N31" s="2"/>
    </row>
    <row r="32" spans="1:14" ht="15.75" hidden="1">
      <c r="A32" s="5"/>
      <c r="B32" s="5"/>
      <c r="C32" s="5"/>
      <c r="D32" s="5"/>
      <c r="E32" s="5"/>
      <c r="F32" s="3"/>
      <c r="G32" s="3"/>
      <c r="H32" s="3"/>
      <c r="I32" s="3"/>
      <c r="J32" s="3"/>
      <c r="K32" s="3"/>
      <c r="L32" s="50"/>
      <c r="M32" s="2"/>
      <c r="N32" s="2"/>
    </row>
    <row r="33" spans="1:14" ht="15.75" hidden="1">
      <c r="A33" s="25" t="s">
        <v>16</v>
      </c>
      <c r="B33" s="25"/>
      <c r="C33" s="25"/>
      <c r="D33" s="25"/>
      <c r="E33" s="25"/>
      <c r="F33" s="3"/>
      <c r="G33" s="3"/>
      <c r="H33" s="3"/>
      <c r="I33" s="3"/>
      <c r="J33" s="3"/>
      <c r="K33" s="3"/>
      <c r="L33" s="50"/>
      <c r="M33" s="2"/>
      <c r="N33" s="2"/>
    </row>
    <row r="34" spans="1:14" ht="15.75" hidden="1">
      <c r="A34" s="5"/>
      <c r="B34" s="5"/>
      <c r="C34" s="5"/>
      <c r="D34" s="5"/>
      <c r="E34" s="5"/>
      <c r="F34" s="3"/>
      <c r="G34" s="3"/>
      <c r="H34" s="3"/>
      <c r="I34" s="3"/>
      <c r="J34" s="3"/>
      <c r="K34" s="3"/>
      <c r="L34" s="50"/>
      <c r="M34" s="2"/>
      <c r="N34" s="2"/>
    </row>
    <row r="35" spans="1:14" ht="15.75" hidden="1">
      <c r="A35" s="5" t="s">
        <v>17</v>
      </c>
      <c r="B35" s="5"/>
      <c r="C35" s="5"/>
      <c r="D35" s="5"/>
      <c r="E35" s="5"/>
      <c r="F35" s="3">
        <v>0</v>
      </c>
      <c r="G35" s="3"/>
      <c r="H35" s="3">
        <v>0</v>
      </c>
      <c r="I35" s="3"/>
      <c r="J35" s="3">
        <f>SUM(F35:H35)</f>
        <v>0</v>
      </c>
      <c r="K35" s="3"/>
      <c r="L35" s="50"/>
      <c r="M35" s="2"/>
      <c r="N35" s="2"/>
    </row>
    <row r="36" spans="1:14" ht="15.75" hidden="1">
      <c r="A36" s="5"/>
      <c r="B36" s="5"/>
      <c r="C36" s="5"/>
      <c r="D36" s="5"/>
      <c r="E36" s="5"/>
      <c r="F36" s="3"/>
      <c r="G36" s="3"/>
      <c r="H36" s="3"/>
      <c r="I36" s="3"/>
      <c r="J36" s="3"/>
      <c r="K36" s="3"/>
      <c r="L36" s="50"/>
      <c r="M36" s="2"/>
      <c r="N36" s="2"/>
    </row>
    <row r="37" spans="1:14" ht="15.75" hidden="1">
      <c r="A37" s="5" t="s">
        <v>20</v>
      </c>
      <c r="B37" s="5"/>
      <c r="C37" s="5"/>
      <c r="D37" s="5"/>
      <c r="E37" s="5"/>
      <c r="F37" s="3">
        <v>0</v>
      </c>
      <c r="G37" s="3"/>
      <c r="H37" s="3">
        <v>0</v>
      </c>
      <c r="I37" s="3"/>
      <c r="J37" s="3"/>
      <c r="K37" s="3"/>
      <c r="L37" s="50"/>
      <c r="M37" s="2"/>
      <c r="N37" s="2"/>
    </row>
    <row r="38" spans="1:14" ht="15.75" hidden="1">
      <c r="A38" s="5" t="s">
        <v>21</v>
      </c>
      <c r="B38" s="5"/>
      <c r="C38" s="5"/>
      <c r="D38" s="5"/>
      <c r="E38" s="5"/>
      <c r="F38" s="3"/>
      <c r="G38" s="3"/>
      <c r="H38" s="3"/>
      <c r="I38" s="3"/>
      <c r="J38" s="3"/>
      <c r="K38" s="3"/>
      <c r="L38" s="50"/>
      <c r="M38" s="2"/>
      <c r="N38" s="2"/>
    </row>
    <row r="39" spans="1:14" ht="15.75" hidden="1">
      <c r="A39" s="5" t="s">
        <v>22</v>
      </c>
      <c r="B39" s="5"/>
      <c r="C39" s="5"/>
      <c r="D39" s="5"/>
      <c r="E39" s="5"/>
      <c r="F39" s="3"/>
      <c r="G39" s="3"/>
      <c r="H39" s="3"/>
      <c r="I39" s="3"/>
      <c r="J39" s="3">
        <f>SUM(F39:H39)</f>
        <v>0</v>
      </c>
      <c r="K39" s="3"/>
      <c r="L39" s="50"/>
      <c r="M39" s="2"/>
      <c r="N39" s="2"/>
    </row>
    <row r="40" spans="1:14" ht="15.75" hidden="1">
      <c r="A40" s="5"/>
      <c r="B40" s="5"/>
      <c r="C40" s="5"/>
      <c r="D40" s="5"/>
      <c r="E40" s="5"/>
      <c r="F40" s="3"/>
      <c r="G40" s="3"/>
      <c r="H40" s="3"/>
      <c r="I40" s="3"/>
      <c r="J40" s="3"/>
      <c r="K40" s="3"/>
      <c r="L40" s="50"/>
      <c r="M40" s="2"/>
      <c r="N40" s="2"/>
    </row>
    <row r="41" spans="1:14" ht="15.75" hidden="1">
      <c r="A41" s="5" t="s">
        <v>7</v>
      </c>
      <c r="B41" s="5"/>
      <c r="C41" s="5"/>
      <c r="D41" s="5"/>
      <c r="E41" s="5"/>
      <c r="F41" s="3">
        <v>0</v>
      </c>
      <c r="G41" s="3"/>
      <c r="H41" s="3">
        <v>0</v>
      </c>
      <c r="I41" s="3"/>
      <c r="J41" s="3">
        <f>SUM(F41:H41)</f>
        <v>0</v>
      </c>
      <c r="K41" s="3"/>
      <c r="L41" s="50"/>
      <c r="M41" s="2"/>
      <c r="N41" s="2"/>
    </row>
    <row r="42" spans="1:14" ht="15.75" hidden="1">
      <c r="A42" s="5"/>
      <c r="B42" s="5"/>
      <c r="C42" s="5"/>
      <c r="D42" s="5"/>
      <c r="E42" s="5"/>
      <c r="F42" s="3"/>
      <c r="G42" s="3"/>
      <c r="H42" s="3"/>
      <c r="I42" s="3"/>
      <c r="J42" s="3"/>
      <c r="K42" s="3"/>
      <c r="L42" s="50"/>
      <c r="M42" s="2"/>
      <c r="N42" s="2"/>
    </row>
    <row r="43" spans="1:14" ht="15.75" hidden="1">
      <c r="A43" s="5" t="s">
        <v>14</v>
      </c>
      <c r="B43" s="5"/>
      <c r="C43" s="5"/>
      <c r="D43" s="5"/>
      <c r="E43" s="5"/>
      <c r="F43" s="3">
        <v>0</v>
      </c>
      <c r="G43" s="3"/>
      <c r="H43" s="3">
        <v>0</v>
      </c>
      <c r="I43" s="3"/>
      <c r="J43" s="3">
        <f>SUM(F43:H43)</f>
        <v>0</v>
      </c>
      <c r="K43" s="3"/>
      <c r="L43" s="50"/>
      <c r="M43" s="2"/>
      <c r="N43" s="2"/>
    </row>
    <row r="44" spans="1:14" ht="15.75" hidden="1">
      <c r="A44" s="5"/>
      <c r="B44" s="5"/>
      <c r="C44" s="5"/>
      <c r="D44" s="5"/>
      <c r="E44" s="5"/>
      <c r="F44" s="3"/>
      <c r="G44" s="3"/>
      <c r="H44" s="3"/>
      <c r="I44" s="3"/>
      <c r="J44" s="3"/>
      <c r="K44" s="3"/>
      <c r="L44" s="50"/>
      <c r="M44" s="2"/>
      <c r="N44" s="2"/>
    </row>
    <row r="45" spans="1:14" ht="15.75" hidden="1">
      <c r="A45" s="20" t="s">
        <v>18</v>
      </c>
      <c r="B45" s="20"/>
      <c r="C45" s="20"/>
      <c r="D45" s="20"/>
      <c r="E45" s="20"/>
      <c r="F45" s="22">
        <f>SUM(F35:F43)</f>
        <v>0</v>
      </c>
      <c r="G45" s="22"/>
      <c r="H45" s="22">
        <f>SUM(H35:H43)</f>
        <v>0</v>
      </c>
      <c r="I45" s="22"/>
      <c r="J45" s="22">
        <f>SUM(J35:J43)</f>
        <v>0</v>
      </c>
      <c r="K45" s="26"/>
      <c r="L45" s="50"/>
      <c r="M45" s="2"/>
      <c r="N45" s="2"/>
    </row>
    <row r="46" spans="1:14" ht="15.75" hidden="1">
      <c r="A46" s="5"/>
      <c r="B46" s="5"/>
      <c r="C46" s="5"/>
      <c r="D46" s="5"/>
      <c r="E46" s="5"/>
      <c r="F46" s="3"/>
      <c r="G46" s="3"/>
      <c r="H46" s="3"/>
      <c r="I46" s="3"/>
      <c r="J46" s="3"/>
      <c r="K46" s="3"/>
      <c r="L46" s="50"/>
      <c r="M46" s="2"/>
      <c r="N46" s="2"/>
    </row>
    <row r="47" spans="1:14" ht="15.75">
      <c r="A47" s="1"/>
      <c r="B47" s="1"/>
      <c r="C47" s="1"/>
      <c r="D47" s="1"/>
      <c r="E47" s="1"/>
      <c r="H47" s="34"/>
      <c r="K47" s="2"/>
      <c r="L47" s="50"/>
      <c r="M47" s="2"/>
      <c r="N47" s="2"/>
    </row>
    <row r="48" spans="1:14" ht="15.75" hidden="1">
      <c r="A48" s="10"/>
      <c r="B48" s="10"/>
      <c r="C48" s="10"/>
      <c r="D48" s="10"/>
      <c r="E48" s="10"/>
      <c r="F48" s="5"/>
      <c r="G48" s="5"/>
      <c r="H48" s="5"/>
      <c r="I48" s="5"/>
      <c r="J48" s="5"/>
      <c r="K48" s="2"/>
      <c r="L48" s="50"/>
      <c r="M48" s="2"/>
      <c r="N48" s="2"/>
    </row>
    <row r="49" spans="1:14" ht="15.75" customHeight="1" hidden="1">
      <c r="A49" s="5"/>
      <c r="B49" s="5"/>
      <c r="C49" s="5"/>
      <c r="D49" s="5"/>
      <c r="E49" s="5"/>
      <c r="F49" s="199" t="s">
        <v>29</v>
      </c>
      <c r="G49" s="199"/>
      <c r="H49" s="199"/>
      <c r="I49" s="199"/>
      <c r="J49" s="6"/>
      <c r="K49" s="2"/>
      <c r="L49" s="50"/>
      <c r="M49" s="2"/>
      <c r="N49" s="2"/>
    </row>
    <row r="50" spans="1:14" ht="15.75" hidden="1">
      <c r="A50" s="5"/>
      <c r="B50" s="5"/>
      <c r="C50" s="5"/>
      <c r="D50" s="6" t="s">
        <v>28</v>
      </c>
      <c r="E50" s="6"/>
      <c r="F50" s="6" t="s">
        <v>15</v>
      </c>
      <c r="G50" s="6"/>
      <c r="H50" s="6" t="s">
        <v>12</v>
      </c>
      <c r="I50" s="6"/>
      <c r="J50" s="6"/>
      <c r="K50" s="2"/>
      <c r="L50" s="50"/>
      <c r="M50" s="2"/>
      <c r="N50" s="2"/>
    </row>
    <row r="51" spans="1:14" ht="15.75" hidden="1">
      <c r="A51" s="5"/>
      <c r="B51" s="5"/>
      <c r="C51" s="5"/>
      <c r="D51" s="6" t="s">
        <v>11</v>
      </c>
      <c r="E51" s="6"/>
      <c r="F51" s="6" t="s">
        <v>19</v>
      </c>
      <c r="G51" s="6"/>
      <c r="H51" s="6" t="s">
        <v>13</v>
      </c>
      <c r="I51" s="6"/>
      <c r="J51" s="6" t="s">
        <v>2</v>
      </c>
      <c r="K51" s="2"/>
      <c r="L51" s="50"/>
      <c r="M51" s="2"/>
      <c r="N51" s="2"/>
    </row>
    <row r="52" spans="1:14" ht="15.75" hidden="1">
      <c r="A52" s="5"/>
      <c r="B52" s="5"/>
      <c r="C52" s="5"/>
      <c r="D52" s="19" t="s">
        <v>0</v>
      </c>
      <c r="E52" s="6"/>
      <c r="F52" s="19" t="s">
        <v>0</v>
      </c>
      <c r="G52" s="6"/>
      <c r="H52" s="19" t="s">
        <v>0</v>
      </c>
      <c r="I52" s="6"/>
      <c r="J52" s="19" t="s">
        <v>0</v>
      </c>
      <c r="K52" s="2"/>
      <c r="L52" s="50"/>
      <c r="M52" s="2"/>
      <c r="N52" s="2"/>
    </row>
    <row r="53" spans="1:14" ht="15.75" hidden="1">
      <c r="A53" s="5"/>
      <c r="B53" s="5"/>
      <c r="C53" s="5"/>
      <c r="D53" s="5"/>
      <c r="E53" s="5"/>
      <c r="F53" s="6"/>
      <c r="G53" s="6"/>
      <c r="H53" s="6"/>
      <c r="I53" s="6"/>
      <c r="J53" s="6"/>
      <c r="K53" s="2"/>
      <c r="L53" s="50"/>
      <c r="M53" s="2"/>
      <c r="N53" s="2"/>
    </row>
    <row r="54" spans="1:14" ht="15.75" hidden="1">
      <c r="A54" s="25" t="s">
        <v>34</v>
      </c>
      <c r="B54" s="25"/>
      <c r="C54" s="25"/>
      <c r="D54" s="25"/>
      <c r="E54" s="25"/>
      <c r="F54" s="5"/>
      <c r="G54" s="5"/>
      <c r="H54" s="5"/>
      <c r="I54" s="5"/>
      <c r="J54" s="5"/>
      <c r="K54" s="2"/>
      <c r="L54" s="50"/>
      <c r="M54" s="2"/>
      <c r="N54" s="2"/>
    </row>
    <row r="55" spans="1:14" ht="15.75" hidden="1">
      <c r="A55" s="5"/>
      <c r="B55" s="5"/>
      <c r="C55" s="5"/>
      <c r="D55" s="5"/>
      <c r="E55" s="5"/>
      <c r="F55" s="5"/>
      <c r="G55" s="5"/>
      <c r="H55" s="5"/>
      <c r="I55" s="5"/>
      <c r="J55" s="5"/>
      <c r="K55" s="2"/>
      <c r="L55" s="50"/>
      <c r="M55" s="2"/>
      <c r="N55" s="2"/>
    </row>
    <row r="56" spans="1:14" ht="15.75" hidden="1">
      <c r="A56" s="5" t="s">
        <v>17</v>
      </c>
      <c r="B56" s="5"/>
      <c r="C56" s="5"/>
      <c r="D56" s="11">
        <v>75831</v>
      </c>
      <c r="E56" s="11"/>
      <c r="F56" s="11">
        <v>4267.899</v>
      </c>
      <c r="G56" s="11"/>
      <c r="H56" s="11">
        <v>45677.994</v>
      </c>
      <c r="I56" s="11"/>
      <c r="J56" s="11">
        <f>SUM(D56:H56)</f>
        <v>125776.89300000001</v>
      </c>
      <c r="K56" s="2"/>
      <c r="L56" s="50"/>
      <c r="M56" s="2"/>
      <c r="N56" s="2"/>
    </row>
    <row r="57" spans="1:14" ht="15.75" hidden="1">
      <c r="A57" s="5"/>
      <c r="B57" s="5"/>
      <c r="C57" s="5"/>
      <c r="D57" s="9"/>
      <c r="E57" s="9"/>
      <c r="F57" s="11"/>
      <c r="G57" s="11"/>
      <c r="H57" s="11"/>
      <c r="I57" s="11"/>
      <c r="J57" s="11"/>
      <c r="K57" s="2"/>
      <c r="L57" s="50"/>
      <c r="M57" s="2"/>
      <c r="N57" s="2"/>
    </row>
    <row r="58" spans="1:14" ht="15.75" hidden="1">
      <c r="A58" s="5" t="s">
        <v>20</v>
      </c>
      <c r="B58" s="5"/>
      <c r="C58" s="5"/>
      <c r="D58" s="12">
        <v>0</v>
      </c>
      <c r="E58" s="12"/>
      <c r="F58" s="11">
        <v>0</v>
      </c>
      <c r="G58" s="11"/>
      <c r="H58" s="11">
        <v>0</v>
      </c>
      <c r="I58" s="11"/>
      <c r="J58" s="11">
        <f>SUM(D58:H58)</f>
        <v>0</v>
      </c>
      <c r="K58" s="2"/>
      <c r="L58" s="50"/>
      <c r="M58" s="2"/>
      <c r="N58" s="2"/>
    </row>
    <row r="59" spans="1:14" ht="15.75" hidden="1">
      <c r="A59" s="5" t="s">
        <v>33</v>
      </c>
      <c r="B59" s="5"/>
      <c r="C59" s="5"/>
      <c r="D59" s="12"/>
      <c r="E59" s="12"/>
      <c r="F59" s="11"/>
      <c r="G59" s="11"/>
      <c r="H59" s="11"/>
      <c r="I59" s="11"/>
      <c r="J59" s="11"/>
      <c r="K59" s="2"/>
      <c r="L59" s="50"/>
      <c r="M59" s="2"/>
      <c r="N59" s="2"/>
    </row>
    <row r="60" spans="1:14" ht="15.75" hidden="1">
      <c r="A60" s="5"/>
      <c r="B60" s="5"/>
      <c r="C60" s="5"/>
      <c r="D60" s="12"/>
      <c r="E60" s="12"/>
      <c r="F60" s="11"/>
      <c r="G60" s="11"/>
      <c r="H60" s="11"/>
      <c r="I60" s="11"/>
      <c r="J60" s="11"/>
      <c r="K60" s="2"/>
      <c r="L60" s="50"/>
      <c r="M60" s="2"/>
      <c r="N60" s="2"/>
    </row>
    <row r="61" spans="1:14" ht="15.75" hidden="1">
      <c r="A61" s="5" t="s">
        <v>7</v>
      </c>
      <c r="B61" s="5"/>
      <c r="C61" s="5"/>
      <c r="D61" s="12">
        <v>0</v>
      </c>
      <c r="E61" s="12"/>
      <c r="F61" s="11">
        <v>0</v>
      </c>
      <c r="G61" s="11"/>
      <c r="H61" s="11">
        <v>0</v>
      </c>
      <c r="I61" s="11"/>
      <c r="J61" s="11">
        <f>SUM(D61:H61)</f>
        <v>0</v>
      </c>
      <c r="K61" s="2"/>
      <c r="L61" s="50"/>
      <c r="M61" s="2"/>
      <c r="N61" s="2"/>
    </row>
    <row r="62" spans="1:14" ht="15.75" hidden="1">
      <c r="A62" s="5"/>
      <c r="B62" s="5"/>
      <c r="C62" s="5"/>
      <c r="D62" s="12"/>
      <c r="E62" s="12"/>
      <c r="F62" s="11"/>
      <c r="G62" s="11"/>
      <c r="H62" s="11"/>
      <c r="I62" s="11"/>
      <c r="J62" s="11"/>
      <c r="K62" s="2"/>
      <c r="L62" s="50"/>
      <c r="M62" s="2"/>
      <c r="N62" s="2"/>
    </row>
    <row r="63" spans="1:10" ht="15.75" hidden="1">
      <c r="A63" s="5" t="s">
        <v>30</v>
      </c>
      <c r="B63" s="5"/>
      <c r="C63" s="5"/>
      <c r="D63" s="12"/>
      <c r="E63" s="12"/>
      <c r="F63" s="11"/>
      <c r="G63" s="11"/>
      <c r="H63" s="11">
        <v>0</v>
      </c>
      <c r="I63" s="11"/>
      <c r="J63" s="11">
        <f>SUM(D63:H63)</f>
        <v>0</v>
      </c>
    </row>
    <row r="64" spans="1:10" ht="15.75" hidden="1">
      <c r="A64" s="5"/>
      <c r="B64" s="5"/>
      <c r="C64" s="5"/>
      <c r="D64" s="12"/>
      <c r="E64" s="12"/>
      <c r="F64" s="11"/>
      <c r="G64" s="11"/>
      <c r="H64" s="11"/>
      <c r="I64" s="11"/>
      <c r="J64" s="11"/>
    </row>
    <row r="65" spans="1:10" ht="15.75" hidden="1">
      <c r="A65" s="5" t="s">
        <v>14</v>
      </c>
      <c r="B65" s="5"/>
      <c r="C65" s="5"/>
      <c r="D65" s="12">
        <v>0</v>
      </c>
      <c r="E65" s="12"/>
      <c r="F65" s="11">
        <v>0</v>
      </c>
      <c r="G65" s="11"/>
      <c r="H65" s="11">
        <v>7571.682</v>
      </c>
      <c r="I65" s="11"/>
      <c r="J65" s="11">
        <f>SUM(D65:H65)</f>
        <v>7571.682</v>
      </c>
    </row>
    <row r="66" spans="1:10" ht="15.75" hidden="1">
      <c r="A66" s="5"/>
      <c r="B66" s="5"/>
      <c r="C66" s="5"/>
      <c r="D66" s="9"/>
      <c r="E66" s="9"/>
      <c r="F66" s="11"/>
      <c r="G66" s="11"/>
      <c r="H66" s="11"/>
      <c r="I66" s="11"/>
      <c r="J66" s="11"/>
    </row>
    <row r="67" spans="1:10" ht="16.5" hidden="1" thickBot="1">
      <c r="A67" s="27" t="s">
        <v>32</v>
      </c>
      <c r="B67" s="27"/>
      <c r="C67" s="27"/>
      <c r="D67" s="23">
        <f>SUM(D56:D65)</f>
        <v>75831</v>
      </c>
      <c r="E67" s="23"/>
      <c r="F67" s="23">
        <f>SUM(F56:F65)</f>
        <v>4267.899</v>
      </c>
      <c r="G67" s="23"/>
      <c r="H67" s="23">
        <f>SUM(H56:H65)</f>
        <v>53249.676</v>
      </c>
      <c r="I67" s="23"/>
      <c r="J67" s="23">
        <f>SUM(J56:J65)</f>
        <v>133348.575</v>
      </c>
    </row>
    <row r="68" spans="1:10" ht="15.75" hidden="1">
      <c r="A68" s="5"/>
      <c r="B68" s="5"/>
      <c r="C68" s="5"/>
      <c r="D68" s="9"/>
      <c r="E68" s="9"/>
      <c r="F68" s="11"/>
      <c r="G68" s="11"/>
      <c r="H68" s="11"/>
      <c r="I68" s="11"/>
      <c r="J68" s="11"/>
    </row>
    <row r="69" spans="1:5" ht="15.75">
      <c r="A69" s="1" t="s">
        <v>221</v>
      </c>
      <c r="B69" s="1"/>
      <c r="C69" s="1"/>
      <c r="D69" s="1"/>
      <c r="E69" s="1"/>
    </row>
    <row r="70" spans="1:13" ht="32.25" customHeight="1">
      <c r="A70" s="10"/>
      <c r="B70" s="10"/>
      <c r="C70" s="10"/>
      <c r="D70" s="10"/>
      <c r="E70" s="10"/>
      <c r="F70" s="5"/>
      <c r="G70" s="5"/>
      <c r="H70" s="5"/>
      <c r="I70" s="5"/>
      <c r="J70" s="5"/>
      <c r="K70" s="5"/>
      <c r="L70" s="46"/>
      <c r="M70" s="4"/>
    </row>
    <row r="71" spans="1:13" ht="15.75">
      <c r="A71" s="10"/>
      <c r="B71" s="10"/>
      <c r="C71" s="10"/>
      <c r="D71" s="197" t="s">
        <v>76</v>
      </c>
      <c r="E71" s="197"/>
      <c r="F71" s="197"/>
      <c r="G71" s="197"/>
      <c r="H71" s="197"/>
      <c r="I71" s="197"/>
      <c r="J71" s="197"/>
      <c r="K71" s="5"/>
      <c r="L71" s="47"/>
      <c r="M71" s="4"/>
    </row>
    <row r="72" spans="1:11" ht="15.75">
      <c r="A72" s="5"/>
      <c r="B72" s="5"/>
      <c r="C72" s="5"/>
      <c r="E72" s="56"/>
      <c r="F72" s="85" t="s">
        <v>29</v>
      </c>
      <c r="G72" s="55"/>
      <c r="H72" s="198" t="s">
        <v>31</v>
      </c>
      <c r="I72" s="198"/>
      <c r="J72" s="6"/>
      <c r="K72" s="5"/>
    </row>
    <row r="73" spans="1:13" ht="32.25" customHeight="1">
      <c r="A73" s="5"/>
      <c r="B73" s="5"/>
      <c r="C73" s="5"/>
      <c r="D73" s="6" t="s">
        <v>28</v>
      </c>
      <c r="E73" s="6"/>
      <c r="F73" s="6" t="s">
        <v>15</v>
      </c>
      <c r="G73" s="6"/>
      <c r="H73" s="6" t="s">
        <v>12</v>
      </c>
      <c r="I73" s="6"/>
      <c r="J73" s="6"/>
      <c r="K73" s="5"/>
      <c r="L73" s="46" t="s">
        <v>70</v>
      </c>
      <c r="M73" s="4" t="s">
        <v>2</v>
      </c>
    </row>
    <row r="74" spans="1:13" ht="15.75">
      <c r="A74" s="5"/>
      <c r="B74" s="5"/>
      <c r="C74" s="5"/>
      <c r="D74" s="6" t="s">
        <v>11</v>
      </c>
      <c r="E74" s="6"/>
      <c r="F74" s="6" t="s">
        <v>19</v>
      </c>
      <c r="G74" s="6"/>
      <c r="H74" s="6" t="s">
        <v>77</v>
      </c>
      <c r="I74" s="6"/>
      <c r="J74" s="6" t="s">
        <v>2</v>
      </c>
      <c r="K74" s="5"/>
      <c r="L74" s="47" t="s">
        <v>71</v>
      </c>
      <c r="M74" s="4" t="s">
        <v>50</v>
      </c>
    </row>
    <row r="75" spans="1:13" ht="15.75">
      <c r="A75" s="5"/>
      <c r="B75" s="5"/>
      <c r="C75" s="5"/>
      <c r="D75" s="19" t="s">
        <v>0</v>
      </c>
      <c r="E75" s="6"/>
      <c r="F75" s="19" t="s">
        <v>0</v>
      </c>
      <c r="G75" s="6"/>
      <c r="H75" s="19" t="s">
        <v>0</v>
      </c>
      <c r="I75" s="6"/>
      <c r="J75" s="19" t="s">
        <v>0</v>
      </c>
      <c r="K75" s="5"/>
      <c r="L75" s="52" t="s">
        <v>0</v>
      </c>
      <c r="M75" s="19" t="s">
        <v>0</v>
      </c>
    </row>
    <row r="76" spans="1:11" ht="15.75">
      <c r="A76" s="5"/>
      <c r="B76" s="5"/>
      <c r="C76" s="5"/>
      <c r="D76" s="5"/>
      <c r="E76" s="5"/>
      <c r="F76" s="6"/>
      <c r="G76" s="6"/>
      <c r="H76" s="6"/>
      <c r="I76" s="6"/>
      <c r="J76" s="6"/>
      <c r="K76" s="5"/>
    </row>
    <row r="77" spans="1:11" ht="15.75">
      <c r="A77" s="25" t="s">
        <v>223</v>
      </c>
      <c r="B77" s="25"/>
      <c r="C77" s="25"/>
      <c r="D77" s="25"/>
      <c r="E77" s="25"/>
      <c r="F77" s="5"/>
      <c r="G77" s="5"/>
      <c r="H77" s="5"/>
      <c r="I77" s="5"/>
      <c r="J77" s="5"/>
      <c r="K77" s="5"/>
    </row>
    <row r="78" spans="1:11" ht="15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4" ht="15.75">
      <c r="A79" s="49" t="s">
        <v>112</v>
      </c>
      <c r="B79" s="5"/>
      <c r="C79" s="5"/>
      <c r="D79" s="57">
        <v>75831</v>
      </c>
      <c r="E79" s="57"/>
      <c r="F79" s="57">
        <v>4268</v>
      </c>
      <c r="G79" s="57"/>
      <c r="H79" s="57">
        <v>213450</v>
      </c>
      <c r="I79" s="57"/>
      <c r="J79" s="57">
        <f>SUM(D79:H79)</f>
        <v>293549</v>
      </c>
      <c r="K79" s="57">
        <v>0</v>
      </c>
      <c r="L79" s="57">
        <v>8487</v>
      </c>
      <c r="M79" s="57">
        <f>SUM(J79:L79)</f>
        <v>302036</v>
      </c>
      <c r="N79" s="2"/>
    </row>
    <row r="80" spans="1:14" ht="15.75">
      <c r="A80" s="5"/>
      <c r="B80" s="5"/>
      <c r="C80" s="5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2"/>
    </row>
    <row r="81" spans="1:14" ht="15.75">
      <c r="A81" s="5"/>
      <c r="B81" s="5"/>
      <c r="C81" s="5" t="s">
        <v>80</v>
      </c>
      <c r="D81" s="103"/>
      <c r="E81" s="103"/>
      <c r="F81" s="57"/>
      <c r="G81" s="57"/>
      <c r="H81" s="57"/>
      <c r="I81" s="57"/>
      <c r="J81" s="57"/>
      <c r="K81" s="57"/>
      <c r="L81" s="72"/>
      <c r="M81" s="72"/>
      <c r="N81" s="2"/>
    </row>
    <row r="82" spans="1:14" ht="15.75">
      <c r="A82" s="5" t="s">
        <v>4</v>
      </c>
      <c r="B82" s="5"/>
      <c r="C82" s="5"/>
      <c r="D82" s="103">
        <v>0</v>
      </c>
      <c r="E82" s="103"/>
      <c r="F82" s="57">
        <v>0</v>
      </c>
      <c r="G82" s="57"/>
      <c r="H82" s="57">
        <v>-2275</v>
      </c>
      <c r="I82" s="57"/>
      <c r="J82" s="57">
        <f>SUM(D82:H82)</f>
        <v>-2275</v>
      </c>
      <c r="K82" s="57"/>
      <c r="L82" s="72">
        <v>0</v>
      </c>
      <c r="M82" s="72">
        <f>SUM(J82:L82)</f>
        <v>-2275</v>
      </c>
      <c r="N82" s="2"/>
    </row>
    <row r="83" spans="1:14" ht="15.75">
      <c r="A83" s="5"/>
      <c r="B83" s="5"/>
      <c r="C83" s="5"/>
      <c r="D83" s="103"/>
      <c r="E83" s="103"/>
      <c r="F83" s="57"/>
      <c r="G83" s="57"/>
      <c r="H83" s="57"/>
      <c r="I83" s="57"/>
      <c r="J83" s="57"/>
      <c r="K83" s="57"/>
      <c r="L83" s="72"/>
      <c r="M83" s="72"/>
      <c r="N83" s="2"/>
    </row>
    <row r="84" spans="1:14" ht="15.75">
      <c r="A84" s="5"/>
      <c r="B84" s="5"/>
      <c r="C84" s="5"/>
      <c r="D84" s="103"/>
      <c r="E84" s="103"/>
      <c r="F84" s="57"/>
      <c r="G84" s="57"/>
      <c r="H84" s="57"/>
      <c r="I84" s="57"/>
      <c r="J84" s="57"/>
      <c r="K84" s="57"/>
      <c r="L84" s="72"/>
      <c r="M84" s="72"/>
      <c r="N84" s="2"/>
    </row>
    <row r="85" spans="1:14" ht="15.75">
      <c r="A85" s="49" t="s">
        <v>125</v>
      </c>
      <c r="B85" s="5"/>
      <c r="C85" s="5"/>
      <c r="D85" s="103">
        <v>0</v>
      </c>
      <c r="E85" s="103"/>
      <c r="F85" s="57">
        <v>0</v>
      </c>
      <c r="G85" s="57"/>
      <c r="H85" s="57">
        <f>ConCPL!I50</f>
        <v>8827</v>
      </c>
      <c r="I85" s="57"/>
      <c r="J85" s="57">
        <f>SUM(D85:H85)</f>
        <v>8827</v>
      </c>
      <c r="K85" s="57"/>
      <c r="L85" s="72">
        <f>ConCPL!I52</f>
        <v>467</v>
      </c>
      <c r="M85" s="72">
        <f>SUM(J85:L85)</f>
        <v>9294</v>
      </c>
      <c r="N85" s="2"/>
    </row>
    <row r="86" spans="1:14" ht="15.75">
      <c r="A86" s="5"/>
      <c r="B86" s="5"/>
      <c r="C86" s="5"/>
      <c r="D86" s="103"/>
      <c r="E86" s="103"/>
      <c r="F86" s="57"/>
      <c r="G86" s="57"/>
      <c r="H86" s="57"/>
      <c r="I86" s="57"/>
      <c r="J86" s="57"/>
      <c r="K86" s="57"/>
      <c r="L86" s="72"/>
      <c r="M86" s="72"/>
      <c r="N86" s="2"/>
    </row>
    <row r="87" spans="1:14" ht="15.75">
      <c r="A87" s="5"/>
      <c r="B87" s="5"/>
      <c r="C87" s="5"/>
      <c r="D87" s="11">
        <v>4268</v>
      </c>
      <c r="E87" s="9"/>
      <c r="F87" s="57">
        <v>-4268</v>
      </c>
      <c r="G87" s="57"/>
      <c r="H87" s="57"/>
      <c r="I87" s="57"/>
      <c r="J87" s="57"/>
      <c r="K87" s="57"/>
      <c r="L87" s="72"/>
      <c r="M87" s="72"/>
      <c r="N87" s="2"/>
    </row>
    <row r="88" spans="1:14" ht="16.5" thickBot="1">
      <c r="A88" s="27" t="s">
        <v>224</v>
      </c>
      <c r="B88" s="27"/>
      <c r="C88" s="27"/>
      <c r="D88" s="23">
        <f>SUM(D79:D87)</f>
        <v>80099</v>
      </c>
      <c r="E88" s="23"/>
      <c r="F88" s="23">
        <f>SUM(F79:F87)</f>
        <v>0</v>
      </c>
      <c r="G88" s="23"/>
      <c r="H88" s="23">
        <f>SUM(H79:H87)</f>
        <v>220002</v>
      </c>
      <c r="I88" s="23"/>
      <c r="J88" s="23">
        <f>SUM(J79:J87)</f>
        <v>300101</v>
      </c>
      <c r="K88" s="23">
        <f>SUM(K79:K87)</f>
        <v>0</v>
      </c>
      <c r="L88" s="23">
        <f>SUM(L79:L87)</f>
        <v>8954</v>
      </c>
      <c r="M88" s="23">
        <f>SUM(M79:M87)</f>
        <v>309055</v>
      </c>
      <c r="N88" s="2"/>
    </row>
    <row r="89" spans="1:13" ht="16.5" thickTop="1">
      <c r="A89" s="5"/>
      <c r="B89" s="5"/>
      <c r="C89" s="5"/>
      <c r="D89" s="5"/>
      <c r="E89" s="5"/>
      <c r="F89" s="3"/>
      <c r="G89" s="3"/>
      <c r="H89" s="3"/>
      <c r="I89" s="3"/>
      <c r="J89" s="3"/>
      <c r="K89" s="3"/>
      <c r="L89" s="72"/>
      <c r="M89" s="2"/>
    </row>
    <row r="91" spans="1:3" ht="15.75">
      <c r="A91" s="28" t="s">
        <v>72</v>
      </c>
      <c r="B91" s="28"/>
      <c r="C91" s="28"/>
    </row>
    <row r="92" spans="1:3" ht="15.75">
      <c r="A92" s="13" t="s">
        <v>123</v>
      </c>
      <c r="B92" s="13"/>
      <c r="C92" s="13"/>
    </row>
    <row r="93" ht="15.75">
      <c r="A93" s="54"/>
    </row>
  </sheetData>
  <sheetProtection/>
  <mergeCells count="5">
    <mergeCell ref="D8:J8"/>
    <mergeCell ref="D71:J71"/>
    <mergeCell ref="H72:I72"/>
    <mergeCell ref="F49:G49"/>
    <mergeCell ref="H49:I49"/>
  </mergeCells>
  <printOptions/>
  <pageMargins left="0.54" right="0.24" top="0.4" bottom="0.2" header="0.4" footer="0.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2"/>
  <sheetViews>
    <sheetView zoomScaleSheetLayoutView="100" workbookViewId="0" topLeftCell="A46">
      <selection activeCell="L52" sqref="L52"/>
    </sheetView>
  </sheetViews>
  <sheetFormatPr defaultColWidth="9.00390625" defaultRowHeight="15.75"/>
  <cols>
    <col min="1" max="1" width="15.50390625" style="0" customWidth="1"/>
    <col min="2" max="2" width="29.50390625" style="0" customWidth="1"/>
    <col min="3" max="3" width="11.375" style="8" customWidth="1"/>
    <col min="4" max="4" width="1.12109375" style="8" customWidth="1"/>
    <col min="5" max="5" width="13.125" style="8" customWidth="1"/>
    <col min="6" max="6" width="9.875" style="130" customWidth="1"/>
    <col min="7" max="7" width="10.875" style="8" customWidth="1"/>
    <col min="8" max="8" width="1.25" style="0" customWidth="1"/>
    <col min="9" max="9" width="13.875" style="0" customWidth="1"/>
    <col min="10" max="10" width="7.00390625" style="131" customWidth="1"/>
    <col min="11" max="11" width="10.50390625" style="0" customWidth="1"/>
    <col min="12" max="12" width="12.875" style="0" customWidth="1"/>
    <col min="13" max="13" width="14.75390625" style="0" customWidth="1"/>
    <col min="14" max="19" width="9.00390625" style="0" customWidth="1"/>
    <col min="20" max="20" width="5.125" style="0" customWidth="1"/>
    <col min="21" max="21" width="1.00390625" style="0" customWidth="1"/>
  </cols>
  <sheetData>
    <row r="1" spans="1:9" ht="18.75">
      <c r="A1" s="33"/>
      <c r="B1" s="200" t="s">
        <v>117</v>
      </c>
      <c r="C1" s="200"/>
      <c r="D1" s="200"/>
      <c r="E1" s="200"/>
      <c r="F1" s="200"/>
      <c r="G1" s="200"/>
      <c r="H1" s="200"/>
      <c r="I1" s="200"/>
    </row>
    <row r="2" spans="1:9" ht="15.75">
      <c r="A2" s="18"/>
      <c r="B2" s="201" t="s">
        <v>23</v>
      </c>
      <c r="C2" s="201"/>
      <c r="D2" s="201"/>
      <c r="E2" s="201"/>
      <c r="F2" s="201"/>
      <c r="G2" s="201"/>
      <c r="H2" s="201"/>
      <c r="I2" s="201"/>
    </row>
    <row r="3" spans="1:9" ht="15.75">
      <c r="A3" s="18"/>
      <c r="B3" s="201" t="s">
        <v>129</v>
      </c>
      <c r="C3" s="201"/>
      <c r="D3" s="201"/>
      <c r="E3" s="201"/>
      <c r="F3" s="201"/>
      <c r="G3" s="201"/>
      <c r="H3" s="201"/>
      <c r="I3" s="201"/>
    </row>
    <row r="4" spans="1:10" ht="16.5" thickBot="1">
      <c r="A4" s="32"/>
      <c r="B4" s="32"/>
      <c r="C4" s="51"/>
      <c r="D4" s="51"/>
      <c r="E4" s="51"/>
      <c r="F4" s="124"/>
      <c r="G4" s="51"/>
      <c r="H4" s="32"/>
      <c r="I4" s="32"/>
      <c r="J4" s="138"/>
    </row>
    <row r="5" spans="1:9" ht="15.75">
      <c r="A5" s="1" t="s">
        <v>66</v>
      </c>
      <c r="B5" s="54"/>
      <c r="C5" s="67"/>
      <c r="D5" s="67"/>
      <c r="E5" s="67"/>
      <c r="F5" s="125"/>
      <c r="G5" s="67"/>
      <c r="H5" s="54"/>
      <c r="I5" s="54"/>
    </row>
    <row r="6" spans="1:9" ht="15.75">
      <c r="A6" s="1" t="s">
        <v>225</v>
      </c>
      <c r="B6" s="54"/>
      <c r="C6" s="67"/>
      <c r="D6" s="67"/>
      <c r="E6" s="67"/>
      <c r="F6" s="125"/>
      <c r="G6" s="67"/>
      <c r="H6" s="54"/>
      <c r="I6" s="54"/>
    </row>
    <row r="7" spans="1:23" ht="15.75">
      <c r="A7" s="10" t="s">
        <v>80</v>
      </c>
      <c r="B7" s="10"/>
      <c r="C7" s="98"/>
      <c r="D7" s="53"/>
      <c r="E7" s="99"/>
      <c r="F7" s="126"/>
      <c r="G7" s="99"/>
      <c r="H7" s="49"/>
      <c r="I7" s="49"/>
      <c r="W7" t="s">
        <v>80</v>
      </c>
    </row>
    <row r="8" spans="1:9" ht="15.75">
      <c r="A8" s="49"/>
      <c r="B8" s="49"/>
      <c r="C8" s="202" t="s">
        <v>58</v>
      </c>
      <c r="D8" s="202"/>
      <c r="E8" s="202"/>
      <c r="F8" s="127"/>
      <c r="G8" s="203" t="s">
        <v>59</v>
      </c>
      <c r="H8" s="203"/>
      <c r="I8" s="203"/>
    </row>
    <row r="9" spans="1:13" ht="15.75">
      <c r="A9" s="49"/>
      <c r="B9" s="49"/>
      <c r="C9" s="93" t="s">
        <v>94</v>
      </c>
      <c r="D9" s="93"/>
      <c r="E9" s="93" t="s">
        <v>95</v>
      </c>
      <c r="F9" s="127"/>
      <c r="G9" s="93" t="s">
        <v>94</v>
      </c>
      <c r="H9" s="6"/>
      <c r="I9" s="6" t="s">
        <v>95</v>
      </c>
      <c r="L9" s="204"/>
      <c r="M9" s="204"/>
    </row>
    <row r="10" spans="1:13" ht="15.75">
      <c r="A10" s="49"/>
      <c r="B10" s="49"/>
      <c r="C10" s="93" t="s">
        <v>96</v>
      </c>
      <c r="D10" s="93"/>
      <c r="E10" s="93" t="s">
        <v>97</v>
      </c>
      <c r="F10" s="127"/>
      <c r="G10" s="93" t="s">
        <v>98</v>
      </c>
      <c r="H10" s="6"/>
      <c r="I10" s="6" t="s">
        <v>99</v>
      </c>
      <c r="L10" s="41"/>
      <c r="M10" s="41"/>
    </row>
    <row r="11" spans="1:9" ht="15.75">
      <c r="A11" s="49"/>
      <c r="B11" s="49"/>
      <c r="C11" s="93"/>
      <c r="D11" s="93"/>
      <c r="E11" s="93" t="s">
        <v>96</v>
      </c>
      <c r="F11" s="127"/>
      <c r="G11" s="93"/>
      <c r="H11" s="6"/>
      <c r="I11" s="6" t="s">
        <v>100</v>
      </c>
    </row>
    <row r="12" spans="1:11" ht="15.75">
      <c r="A12" s="49"/>
      <c r="B12" s="49"/>
      <c r="C12" s="16">
        <v>43131</v>
      </c>
      <c r="D12" s="16"/>
      <c r="E12" s="16">
        <v>42766</v>
      </c>
      <c r="F12" s="145" t="s">
        <v>135</v>
      </c>
      <c r="G12" s="16">
        <f>C12</f>
        <v>43131</v>
      </c>
      <c r="H12" s="16"/>
      <c r="I12" s="16">
        <f>E12</f>
        <v>42766</v>
      </c>
      <c r="J12" s="145" t="s">
        <v>135</v>
      </c>
      <c r="K12" s="16"/>
    </row>
    <row r="13" spans="1:11" ht="15.75">
      <c r="A13" s="49"/>
      <c r="B13" s="49"/>
      <c r="C13" s="100" t="s">
        <v>0</v>
      </c>
      <c r="D13" s="94"/>
      <c r="E13" s="100" t="s">
        <v>0</v>
      </c>
      <c r="F13" s="146" t="s">
        <v>136</v>
      </c>
      <c r="G13" s="100" t="s">
        <v>0</v>
      </c>
      <c r="H13" s="16"/>
      <c r="I13" s="17" t="s">
        <v>0</v>
      </c>
      <c r="J13" s="146" t="s">
        <v>136</v>
      </c>
      <c r="K13" s="42"/>
    </row>
    <row r="14" spans="1:11" ht="15.75">
      <c r="A14" s="49"/>
      <c r="B14" s="49"/>
      <c r="C14" s="94"/>
      <c r="D14" s="94"/>
      <c r="E14" s="94"/>
      <c r="F14" s="150"/>
      <c r="G14" s="94"/>
      <c r="H14" s="16"/>
      <c r="I14" s="16"/>
      <c r="J14" s="132"/>
      <c r="K14" s="2"/>
    </row>
    <row r="15" spans="1:20" ht="15.75">
      <c r="A15" s="49" t="s">
        <v>3</v>
      </c>
      <c r="B15" s="49"/>
      <c r="C15" s="57">
        <v>24786</v>
      </c>
      <c r="D15" s="57"/>
      <c r="E15" s="57">
        <v>14304</v>
      </c>
      <c r="F15" s="147">
        <f>(C15-E15)/E15*100</f>
        <v>73.28020134228188</v>
      </c>
      <c r="G15" s="57">
        <v>78727</v>
      </c>
      <c r="H15" s="57"/>
      <c r="I15" s="57">
        <v>57432</v>
      </c>
      <c r="J15" s="147">
        <f>(G15-I15)/I15*100</f>
        <v>37.07863212146538</v>
      </c>
      <c r="K15" s="2"/>
      <c r="L15" s="34"/>
      <c r="M15" s="34"/>
      <c r="O15" s="38"/>
      <c r="T15" s="123"/>
    </row>
    <row r="16" spans="1:13" ht="15.75">
      <c r="A16" s="49"/>
      <c r="B16" s="49"/>
      <c r="C16" s="57"/>
      <c r="D16" s="57"/>
      <c r="E16" s="59"/>
      <c r="F16" s="148"/>
      <c r="G16" s="57"/>
      <c r="H16" s="57"/>
      <c r="I16" s="59"/>
      <c r="J16" s="152"/>
      <c r="K16" s="2"/>
      <c r="L16" s="34"/>
      <c r="M16" s="34"/>
    </row>
    <row r="17" spans="1:15" ht="15.75">
      <c r="A17" s="49" t="s">
        <v>51</v>
      </c>
      <c r="B17" s="49"/>
      <c r="C17" s="57">
        <v>-18745</v>
      </c>
      <c r="D17" s="57"/>
      <c r="E17" s="57">
        <v>-9212</v>
      </c>
      <c r="F17" s="148"/>
      <c r="G17" s="57">
        <v>-42461</v>
      </c>
      <c r="H17" s="57"/>
      <c r="I17" s="57">
        <v>-31817</v>
      </c>
      <c r="J17" s="152"/>
      <c r="K17" s="2"/>
      <c r="L17" s="34"/>
      <c r="M17" s="34"/>
      <c r="O17" s="38"/>
    </row>
    <row r="18" spans="1:13" ht="15.75">
      <c r="A18" s="49"/>
      <c r="B18" s="49"/>
      <c r="C18" s="70"/>
      <c r="D18" s="70"/>
      <c r="E18" s="101"/>
      <c r="F18" s="148"/>
      <c r="G18" s="70"/>
      <c r="H18" s="70"/>
      <c r="I18" s="101"/>
      <c r="J18" s="153"/>
      <c r="K18" s="3"/>
      <c r="L18" s="3"/>
      <c r="M18" s="3"/>
    </row>
    <row r="19" spans="1:13" ht="15.75">
      <c r="A19" s="10" t="s">
        <v>52</v>
      </c>
      <c r="B19" s="49"/>
      <c r="C19" s="57">
        <f>SUM(C15:C17)</f>
        <v>6041</v>
      </c>
      <c r="D19" s="57"/>
      <c r="E19" s="11">
        <f>SUM(E15:E18)</f>
        <v>5092</v>
      </c>
      <c r="F19" s="147">
        <f>(C19-E19)/E19*100</f>
        <v>18.63707776904949</v>
      </c>
      <c r="G19" s="57">
        <f>SUM(G15:G17)</f>
        <v>36266</v>
      </c>
      <c r="H19" s="57"/>
      <c r="I19" s="11">
        <f>SUM(I15:I18)</f>
        <v>25615</v>
      </c>
      <c r="J19" s="147">
        <f>(G19-I19)/I19*100</f>
        <v>41.581104821393716</v>
      </c>
      <c r="K19" s="11"/>
      <c r="L19" s="11"/>
      <c r="M19" s="11"/>
    </row>
    <row r="20" spans="1:13" ht="15.75">
      <c r="A20" s="10"/>
      <c r="B20" s="49"/>
      <c r="C20" s="57"/>
      <c r="D20" s="57"/>
      <c r="E20" s="11"/>
      <c r="F20" s="147"/>
      <c r="G20" s="57"/>
      <c r="H20" s="57"/>
      <c r="I20" s="11"/>
      <c r="J20" s="147"/>
      <c r="K20" s="11"/>
      <c r="L20" s="11"/>
      <c r="M20" s="11"/>
    </row>
    <row r="21" spans="1:13" ht="15.75">
      <c r="A21" s="49" t="s">
        <v>150</v>
      </c>
      <c r="B21" s="49"/>
      <c r="C21" s="57">
        <v>-827</v>
      </c>
      <c r="D21" s="57"/>
      <c r="E21" s="11">
        <v>-1297</v>
      </c>
      <c r="F21" s="147"/>
      <c r="G21" s="57">
        <v>-3296</v>
      </c>
      <c r="H21" s="57"/>
      <c r="I21" s="11">
        <v>-1297</v>
      </c>
      <c r="J21" s="147"/>
      <c r="K21" s="11"/>
      <c r="L21" s="11"/>
      <c r="M21" s="11"/>
    </row>
    <row r="22" spans="1:13" ht="15.75">
      <c r="A22" s="49"/>
      <c r="B22" s="49"/>
      <c r="C22" s="57"/>
      <c r="D22" s="57"/>
      <c r="E22" s="11"/>
      <c r="F22" s="149"/>
      <c r="G22" s="57"/>
      <c r="H22" s="57"/>
      <c r="I22" s="11"/>
      <c r="J22" s="152"/>
      <c r="K22" s="2"/>
      <c r="L22" s="2"/>
      <c r="M22" s="2"/>
    </row>
    <row r="23" spans="1:13" ht="15.75">
      <c r="A23" s="49" t="s">
        <v>54</v>
      </c>
      <c r="B23" s="49"/>
      <c r="C23" s="57">
        <v>-4140</v>
      </c>
      <c r="D23" s="57"/>
      <c r="E23" s="11">
        <v>-6188</v>
      </c>
      <c r="F23" s="149"/>
      <c r="G23" s="57">
        <v>-17043</v>
      </c>
      <c r="H23" s="57"/>
      <c r="I23" s="11">
        <v>-14604</v>
      </c>
      <c r="J23" s="152"/>
      <c r="K23" s="2"/>
      <c r="L23" s="34"/>
      <c r="M23" s="34"/>
    </row>
    <row r="24" spans="1:13" ht="15.75">
      <c r="A24" s="49"/>
      <c r="B24" s="49"/>
      <c r="C24" s="57"/>
      <c r="D24" s="57"/>
      <c r="E24" s="11"/>
      <c r="F24" s="149"/>
      <c r="G24" s="57"/>
      <c r="H24" s="57"/>
      <c r="I24" s="11"/>
      <c r="J24" s="152"/>
      <c r="K24" s="2"/>
      <c r="L24" s="34"/>
      <c r="M24" s="34"/>
    </row>
    <row r="25" spans="1:13" ht="15.75" hidden="1">
      <c r="A25" s="49" t="s">
        <v>110</v>
      </c>
      <c r="B25" s="49"/>
      <c r="C25" s="57">
        <v>0</v>
      </c>
      <c r="D25" s="57"/>
      <c r="E25" s="11">
        <v>0</v>
      </c>
      <c r="F25" s="149"/>
      <c r="G25" s="57">
        <v>0</v>
      </c>
      <c r="H25" s="57"/>
      <c r="I25" s="11">
        <v>0</v>
      </c>
      <c r="J25" s="152"/>
      <c r="K25" s="2"/>
      <c r="L25" s="34"/>
      <c r="M25" s="34"/>
    </row>
    <row r="26" spans="1:13" ht="15.75" hidden="1">
      <c r="A26" s="49"/>
      <c r="B26" s="49"/>
      <c r="C26" s="57"/>
      <c r="D26" s="57"/>
      <c r="E26" s="11"/>
      <c r="F26" s="149"/>
      <c r="G26" s="57"/>
      <c r="H26" s="57"/>
      <c r="I26" s="11"/>
      <c r="J26" s="152"/>
      <c r="K26" s="2"/>
      <c r="L26" s="34"/>
      <c r="M26" s="34"/>
    </row>
    <row r="27" spans="1:13" ht="15.75">
      <c r="A27" s="49" t="s">
        <v>53</v>
      </c>
      <c r="B27" s="49"/>
      <c r="C27" s="57">
        <v>1251</v>
      </c>
      <c r="D27" s="57"/>
      <c r="E27" s="11">
        <f>625-E35</f>
        <v>332</v>
      </c>
      <c r="F27" s="149"/>
      <c r="G27" s="57">
        <v>3512</v>
      </c>
      <c r="H27" s="57"/>
      <c r="I27" s="11">
        <f>3406-I35</f>
        <v>2418</v>
      </c>
      <c r="J27" s="152"/>
      <c r="K27" s="2"/>
      <c r="L27" s="34"/>
      <c r="M27" s="34"/>
    </row>
    <row r="28" spans="1:13" ht="15.75">
      <c r="A28" s="49"/>
      <c r="B28" s="49"/>
      <c r="C28" s="70"/>
      <c r="D28" s="70"/>
      <c r="E28" s="101"/>
      <c r="F28" s="149"/>
      <c r="G28" s="70"/>
      <c r="H28" s="70"/>
      <c r="I28" s="101"/>
      <c r="J28" s="153"/>
      <c r="K28" s="3"/>
      <c r="L28" s="3"/>
      <c r="M28" s="3"/>
    </row>
    <row r="29" spans="1:13" ht="15.75">
      <c r="A29" s="10" t="s">
        <v>151</v>
      </c>
      <c r="B29" s="49"/>
      <c r="C29" s="57">
        <f>SUM(C19:C27)</f>
        <v>2325</v>
      </c>
      <c r="D29" s="57">
        <f>SUM(D19:D28)</f>
        <v>0</v>
      </c>
      <c r="E29" s="11">
        <f>SUM(E19:E27)</f>
        <v>-2061</v>
      </c>
      <c r="F29" s="147">
        <f>(C29-E29)/-E29*100</f>
        <v>212.80931586608443</v>
      </c>
      <c r="G29" s="57">
        <f>SUM(G19:G27)</f>
        <v>19439</v>
      </c>
      <c r="H29" s="57">
        <f>SUM(H19:H28)</f>
        <v>0</v>
      </c>
      <c r="I29" s="11">
        <f>SUM(I19:I27)</f>
        <v>12132</v>
      </c>
      <c r="J29" s="147">
        <f>(G29-I29)/I29*100</f>
        <v>60.22914606000659</v>
      </c>
      <c r="K29" s="3"/>
      <c r="L29" s="3"/>
      <c r="M29" s="3"/>
    </row>
    <row r="30" spans="1:13" ht="15.75">
      <c r="A30" s="49"/>
      <c r="B30" s="49"/>
      <c r="C30" s="57"/>
      <c r="D30" s="57"/>
      <c r="E30" s="11"/>
      <c r="F30" s="149"/>
      <c r="G30" s="57"/>
      <c r="H30" s="57"/>
      <c r="I30" s="11"/>
      <c r="J30" s="153"/>
      <c r="K30" s="2"/>
      <c r="L30" s="3"/>
      <c r="M30" s="3"/>
    </row>
    <row r="31" spans="1:13" ht="15.75">
      <c r="A31" s="49" t="s">
        <v>140</v>
      </c>
      <c r="B31" s="49"/>
      <c r="C31" s="57">
        <v>0</v>
      </c>
      <c r="D31" s="57"/>
      <c r="E31" s="11">
        <v>-5</v>
      </c>
      <c r="F31" s="149"/>
      <c r="G31" s="57">
        <v>25</v>
      </c>
      <c r="H31" s="57"/>
      <c r="I31" s="11">
        <v>-11</v>
      </c>
      <c r="J31" s="153"/>
      <c r="K31" s="2"/>
      <c r="L31" s="34"/>
      <c r="M31" s="34"/>
    </row>
    <row r="32" spans="1:14" ht="15.75">
      <c r="A32" s="54"/>
      <c r="B32" s="49"/>
      <c r="C32" s="70"/>
      <c r="D32" s="70"/>
      <c r="E32" s="101"/>
      <c r="F32" s="148"/>
      <c r="G32" s="70"/>
      <c r="H32" s="70"/>
      <c r="I32" s="101"/>
      <c r="J32" s="153"/>
      <c r="K32" s="3"/>
      <c r="L32" s="3"/>
      <c r="M32" s="3"/>
      <c r="N32" s="5"/>
    </row>
    <row r="33" spans="1:14" ht="15.75">
      <c r="A33" s="10" t="s">
        <v>152</v>
      </c>
      <c r="B33" s="49"/>
      <c r="C33" s="57">
        <f>SUM(C29:C32)</f>
        <v>2325</v>
      </c>
      <c r="D33" s="57">
        <f>SUM(D29:D32)</f>
        <v>0</v>
      </c>
      <c r="E33" s="11">
        <f>SUM(E29:E31)</f>
        <v>-2066</v>
      </c>
      <c r="F33" s="147">
        <f>(C33-E33)/-E33*100</f>
        <v>212.53630203291385</v>
      </c>
      <c r="G33" s="57">
        <f>SUM(G29:G32)</f>
        <v>19464</v>
      </c>
      <c r="H33" s="57">
        <f>SUM(H29:H32)</f>
        <v>0</v>
      </c>
      <c r="I33" s="11">
        <f>SUM(I29:I31)</f>
        <v>12121</v>
      </c>
      <c r="J33" s="147">
        <f>(G33-I33)/I33*100</f>
        <v>60.580810164177876</v>
      </c>
      <c r="K33" s="11"/>
      <c r="L33" s="11"/>
      <c r="M33" s="11"/>
      <c r="N33" s="5"/>
    </row>
    <row r="34" spans="1:14" ht="15.75">
      <c r="A34" s="10"/>
      <c r="B34" s="49"/>
      <c r="C34" s="57"/>
      <c r="D34" s="57"/>
      <c r="E34" s="11"/>
      <c r="F34" s="147"/>
      <c r="G34" s="57"/>
      <c r="H34" s="57"/>
      <c r="I34" s="11"/>
      <c r="J34" s="147"/>
      <c r="K34" s="11"/>
      <c r="L34" s="11"/>
      <c r="M34" s="11"/>
      <c r="N34" s="5"/>
    </row>
    <row r="35" spans="1:14" ht="15.75">
      <c r="A35" s="10" t="s">
        <v>141</v>
      </c>
      <c r="B35" s="49"/>
      <c r="C35" s="57">
        <v>775</v>
      </c>
      <c r="D35" s="57"/>
      <c r="E35" s="11">
        <v>293</v>
      </c>
      <c r="F35" s="147"/>
      <c r="G35" s="57">
        <v>2574</v>
      </c>
      <c r="H35" s="57"/>
      <c r="I35" s="11">
        <v>988</v>
      </c>
      <c r="J35" s="147"/>
      <c r="K35" s="11"/>
      <c r="L35" s="11"/>
      <c r="M35" s="11"/>
      <c r="N35" s="5"/>
    </row>
    <row r="36" spans="1:14" ht="15.75">
      <c r="A36" s="10"/>
      <c r="B36" s="49"/>
      <c r="C36" s="57"/>
      <c r="D36" s="57"/>
      <c r="E36" s="11"/>
      <c r="F36" s="147"/>
      <c r="G36" s="57"/>
      <c r="H36" s="57"/>
      <c r="I36" s="11"/>
      <c r="J36" s="147"/>
      <c r="K36" s="11"/>
      <c r="L36" s="11"/>
      <c r="M36" s="11"/>
      <c r="N36" s="5"/>
    </row>
    <row r="37" spans="1:14" ht="15.75">
      <c r="A37" s="49" t="s">
        <v>142</v>
      </c>
      <c r="B37" s="49" t="s">
        <v>143</v>
      </c>
      <c r="C37" s="57">
        <v>0</v>
      </c>
      <c r="D37" s="57"/>
      <c r="E37" s="11">
        <v>0</v>
      </c>
      <c r="F37" s="148"/>
      <c r="G37" s="57">
        <v>0</v>
      </c>
      <c r="H37" s="57"/>
      <c r="I37" s="11">
        <v>0</v>
      </c>
      <c r="J37" s="153"/>
      <c r="K37" s="3"/>
      <c r="L37" s="3"/>
      <c r="M37" s="3"/>
      <c r="N37" s="5"/>
    </row>
    <row r="38" spans="1:14" ht="15.75">
      <c r="A38" s="49"/>
      <c r="B38" s="49"/>
      <c r="C38" s="70"/>
      <c r="D38" s="70"/>
      <c r="E38" s="101"/>
      <c r="F38" s="148"/>
      <c r="G38" s="70"/>
      <c r="H38" s="70"/>
      <c r="I38" s="101"/>
      <c r="J38" s="153"/>
      <c r="K38" s="3"/>
      <c r="L38" s="3"/>
      <c r="M38" s="3"/>
      <c r="N38" s="5"/>
    </row>
    <row r="39" spans="1:14" ht="15.75">
      <c r="A39" s="10" t="s">
        <v>153</v>
      </c>
      <c r="B39" s="49"/>
      <c r="C39" s="57">
        <f>SUM(C33:C38)</f>
        <v>3100</v>
      </c>
      <c r="D39" s="57"/>
      <c r="E39" s="57">
        <f>SUM(E33:E38)</f>
        <v>-1773</v>
      </c>
      <c r="F39" s="147">
        <f>(C39-E39)/-E39*100</f>
        <v>274.84489565707844</v>
      </c>
      <c r="G39" s="57">
        <f>SUM(G33:G38)</f>
        <v>22038</v>
      </c>
      <c r="H39" s="57"/>
      <c r="I39" s="57">
        <f>SUM(I33:I38)</f>
        <v>13109</v>
      </c>
      <c r="J39" s="147">
        <f>(G39-I39)/I39*100</f>
        <v>68.11350980242581</v>
      </c>
      <c r="K39" s="3"/>
      <c r="L39" s="3"/>
      <c r="M39" s="3"/>
      <c r="N39" s="5"/>
    </row>
    <row r="40" spans="1:14" ht="15.75">
      <c r="A40" s="49"/>
      <c r="B40" s="49"/>
      <c r="C40" s="57"/>
      <c r="D40" s="57"/>
      <c r="E40" s="11"/>
      <c r="F40" s="148"/>
      <c r="G40" s="57"/>
      <c r="H40" s="57"/>
      <c r="I40" s="11"/>
      <c r="J40" s="153"/>
      <c r="K40" s="3"/>
      <c r="L40" s="3"/>
      <c r="M40" s="3"/>
      <c r="N40" s="5"/>
    </row>
    <row r="41" spans="1:13" ht="15.75">
      <c r="A41" s="49" t="s">
        <v>93</v>
      </c>
      <c r="B41" s="49"/>
      <c r="C41" s="57">
        <v>648</v>
      </c>
      <c r="D41" s="57"/>
      <c r="E41" s="11">
        <v>621</v>
      </c>
      <c r="F41" s="148"/>
      <c r="G41" s="57">
        <v>-6539</v>
      </c>
      <c r="H41" s="57"/>
      <c r="I41" s="11">
        <v>-3815</v>
      </c>
      <c r="J41" s="152"/>
      <c r="K41" s="2"/>
      <c r="L41" s="34"/>
      <c r="M41" s="34"/>
    </row>
    <row r="42" spans="1:13" ht="15.75">
      <c r="A42" s="49"/>
      <c r="B42" s="49"/>
      <c r="C42" s="70"/>
      <c r="D42" s="70"/>
      <c r="E42" s="101"/>
      <c r="F42" s="148"/>
      <c r="G42" s="70"/>
      <c r="H42" s="70"/>
      <c r="I42" s="101"/>
      <c r="J42" s="152"/>
      <c r="K42" s="2"/>
      <c r="L42" s="34"/>
      <c r="M42" s="34"/>
    </row>
    <row r="43" spans="1:13" ht="15.75">
      <c r="A43" s="1" t="s">
        <v>155</v>
      </c>
      <c r="B43" s="49"/>
      <c r="C43" s="53"/>
      <c r="D43" s="53"/>
      <c r="E43" s="9"/>
      <c r="F43" s="148"/>
      <c r="G43" s="53"/>
      <c r="H43" s="53"/>
      <c r="I43" s="9"/>
      <c r="J43" s="154"/>
      <c r="K43" s="5"/>
      <c r="L43" s="5"/>
      <c r="M43" s="5"/>
    </row>
    <row r="44" spans="1:13" ht="16.5" thickBot="1">
      <c r="A44" s="1" t="s">
        <v>154</v>
      </c>
      <c r="B44" s="49"/>
      <c r="C44" s="108">
        <f>SUM(C39:C42)</f>
        <v>3748</v>
      </c>
      <c r="D44" s="108">
        <f>SUM(D33:D43)</f>
        <v>0</v>
      </c>
      <c r="E44" s="108">
        <f>SUM(E39:E42)</f>
        <v>-1152</v>
      </c>
      <c r="F44" s="147">
        <f>(C44-E44)/-E44*100</f>
        <v>425.34722222222223</v>
      </c>
      <c r="G44" s="108">
        <f>SUM(G39:G42)</f>
        <v>15499</v>
      </c>
      <c r="H44" s="108">
        <f>SUM(H33:H43)</f>
        <v>0</v>
      </c>
      <c r="I44" s="108">
        <f>SUM(I39:I42)</f>
        <v>9294</v>
      </c>
      <c r="J44" s="147">
        <f>(G44-I44)/I44*100</f>
        <v>66.76350333548527</v>
      </c>
      <c r="K44" s="44"/>
      <c r="L44" s="44"/>
      <c r="M44" s="44"/>
    </row>
    <row r="45" spans="2:13" ht="16.5" thickTop="1">
      <c r="B45" s="49"/>
      <c r="C45" s="15"/>
      <c r="D45" s="15"/>
      <c r="E45" s="15"/>
      <c r="F45" s="148"/>
      <c r="G45" s="15"/>
      <c r="H45" s="15"/>
      <c r="I45" s="15"/>
      <c r="J45" s="135"/>
      <c r="K45" s="44"/>
      <c r="L45" s="44"/>
      <c r="M45" s="44"/>
    </row>
    <row r="46" spans="1:13" ht="15.75">
      <c r="A46" s="49"/>
      <c r="B46" s="49"/>
      <c r="C46" s="115"/>
      <c r="D46" s="57"/>
      <c r="E46" s="115"/>
      <c r="F46" s="148"/>
      <c r="G46" s="57"/>
      <c r="H46" s="57"/>
      <c r="I46" s="11"/>
      <c r="J46" s="133"/>
      <c r="K46" s="3"/>
      <c r="L46" s="3"/>
      <c r="M46" s="3"/>
    </row>
    <row r="47" spans="1:13" ht="15.75">
      <c r="A47" s="1" t="s">
        <v>157</v>
      </c>
      <c r="B47" s="49"/>
      <c r="C47" s="57"/>
      <c r="D47" s="57"/>
      <c r="E47" s="11"/>
      <c r="F47" s="148"/>
      <c r="G47" s="57"/>
      <c r="H47" s="57"/>
      <c r="I47" s="11"/>
      <c r="J47" s="133"/>
      <c r="K47" s="3"/>
      <c r="L47" s="3"/>
      <c r="M47" s="3"/>
    </row>
    <row r="48" spans="1:14" ht="15.75">
      <c r="A48" s="10" t="s">
        <v>156</v>
      </c>
      <c r="B48" s="49"/>
      <c r="C48" s="57"/>
      <c r="D48" s="57"/>
      <c r="E48" s="11"/>
      <c r="F48" s="148"/>
      <c r="G48" s="57"/>
      <c r="H48" s="57"/>
      <c r="I48" s="11"/>
      <c r="J48" s="132"/>
      <c r="K48" s="2"/>
      <c r="L48" s="43"/>
      <c r="M48" s="43"/>
      <c r="N48" s="5"/>
    </row>
    <row r="49" spans="1:14" ht="15.75">
      <c r="A49" s="49"/>
      <c r="B49" s="49"/>
      <c r="C49" s="57"/>
      <c r="D49" s="57"/>
      <c r="E49" s="11"/>
      <c r="F49" s="148"/>
      <c r="G49" s="57"/>
      <c r="H49" s="57"/>
      <c r="I49" s="11"/>
      <c r="J49" s="132"/>
      <c r="K49" s="2"/>
      <c r="L49" s="43"/>
      <c r="M49" s="43"/>
      <c r="N49" s="5"/>
    </row>
    <row r="50" spans="1:14" ht="15.75">
      <c r="A50" s="45" t="s">
        <v>75</v>
      </c>
      <c r="B50" s="49"/>
      <c r="C50" s="57">
        <f>C55-C52</f>
        <v>3796</v>
      </c>
      <c r="D50" s="57"/>
      <c r="E50" s="57">
        <f>E55-E52</f>
        <v>-1199</v>
      </c>
      <c r="F50" s="147">
        <f>(C50-E50)/-E50*100</f>
        <v>416.59716430358634</v>
      </c>
      <c r="G50" s="57">
        <f>G55-G52</f>
        <v>14800</v>
      </c>
      <c r="H50" s="57"/>
      <c r="I50" s="57">
        <f>I55-I52</f>
        <v>8827</v>
      </c>
      <c r="J50" s="147">
        <f>(G50-I50)/I50*100</f>
        <v>67.66738416222952</v>
      </c>
      <c r="K50" s="11"/>
      <c r="L50" s="43"/>
      <c r="M50" s="43"/>
      <c r="N50" s="5"/>
    </row>
    <row r="51" spans="1:14" ht="15.75">
      <c r="A51" s="54"/>
      <c r="B51" s="49"/>
      <c r="C51" s="57"/>
      <c r="D51" s="57"/>
      <c r="E51" s="11"/>
      <c r="F51" s="148"/>
      <c r="G51" s="57"/>
      <c r="H51" s="57"/>
      <c r="I51" s="11"/>
      <c r="J51" s="132"/>
      <c r="K51" s="2"/>
      <c r="L51" s="43"/>
      <c r="M51" s="43"/>
      <c r="N51" s="5"/>
    </row>
    <row r="52" spans="1:14" s="8" customFormat="1" ht="15.75">
      <c r="A52" s="45" t="s">
        <v>69</v>
      </c>
      <c r="B52" s="53"/>
      <c r="C52" s="57">
        <v>-48</v>
      </c>
      <c r="D52" s="57"/>
      <c r="E52" s="57">
        <v>47</v>
      </c>
      <c r="F52" s="148"/>
      <c r="G52" s="57">
        <v>699</v>
      </c>
      <c r="H52" s="57"/>
      <c r="I52" s="57">
        <v>467</v>
      </c>
      <c r="J52" s="136"/>
      <c r="K52" s="50"/>
      <c r="L52" s="40"/>
      <c r="M52" s="40"/>
      <c r="N52" s="9"/>
    </row>
    <row r="53" spans="1:14" ht="15.75">
      <c r="A53" s="53"/>
      <c r="B53" s="53"/>
      <c r="C53" s="57"/>
      <c r="D53" s="57"/>
      <c r="E53" s="11"/>
      <c r="F53" s="148"/>
      <c r="G53" s="57"/>
      <c r="H53" s="57"/>
      <c r="I53" s="11"/>
      <c r="J53" s="134"/>
      <c r="K53" s="11"/>
      <c r="L53" s="11"/>
      <c r="M53" s="11"/>
      <c r="N53" s="5"/>
    </row>
    <row r="54" spans="1:14" ht="15.75">
      <c r="A54" s="1" t="s">
        <v>155</v>
      </c>
      <c r="B54" s="53"/>
      <c r="C54" s="107"/>
      <c r="D54" s="107"/>
      <c r="E54" s="109"/>
      <c r="F54" s="148"/>
      <c r="G54" s="107"/>
      <c r="H54" s="107"/>
      <c r="I54" s="109"/>
      <c r="J54" s="134"/>
      <c r="K54" s="11"/>
      <c r="L54" s="11"/>
      <c r="M54" s="11"/>
      <c r="N54" s="5"/>
    </row>
    <row r="55" spans="1:14" ht="16.5" thickBot="1">
      <c r="A55" s="27" t="s">
        <v>154</v>
      </c>
      <c r="B55" s="27"/>
      <c r="C55" s="108">
        <f aca="true" t="shared" si="0" ref="C55:H55">C44</f>
        <v>3748</v>
      </c>
      <c r="D55" s="108">
        <f t="shared" si="0"/>
        <v>0</v>
      </c>
      <c r="E55" s="108">
        <f t="shared" si="0"/>
        <v>-1152</v>
      </c>
      <c r="F55" s="147">
        <f>(C55-E55)/-E55*100</f>
        <v>425.34722222222223</v>
      </c>
      <c r="G55" s="108">
        <f>G44</f>
        <v>15499</v>
      </c>
      <c r="H55" s="108">
        <f t="shared" si="0"/>
        <v>0</v>
      </c>
      <c r="I55" s="108">
        <f>I44</f>
        <v>9294</v>
      </c>
      <c r="J55" s="147">
        <f>(G55-I55)/I55*100</f>
        <v>66.76350333548527</v>
      </c>
      <c r="K55" s="15"/>
      <c r="L55" s="15"/>
      <c r="M55" s="15"/>
      <c r="N55" s="5"/>
    </row>
    <row r="56" spans="2:14" ht="16.5" thickTop="1">
      <c r="B56" s="49"/>
      <c r="C56" s="53"/>
      <c r="D56" s="53"/>
      <c r="E56" s="9"/>
      <c r="F56" s="149"/>
      <c r="G56" s="53"/>
      <c r="H56" s="53"/>
      <c r="I56" s="9"/>
      <c r="J56" s="128"/>
      <c r="K56" s="5"/>
      <c r="L56" s="5"/>
      <c r="M56" s="5"/>
      <c r="N56" s="5"/>
    </row>
    <row r="57" spans="1:14" ht="15.75">
      <c r="A57" s="49"/>
      <c r="B57" s="49"/>
      <c r="C57" s="139" t="s">
        <v>138</v>
      </c>
      <c r="D57" s="139"/>
      <c r="E57" s="139" t="s">
        <v>138</v>
      </c>
      <c r="F57" s="151"/>
      <c r="G57" s="139" t="s">
        <v>138</v>
      </c>
      <c r="H57" s="139"/>
      <c r="I57" s="139" t="s">
        <v>138</v>
      </c>
      <c r="J57" s="137"/>
      <c r="K57" s="5"/>
      <c r="L57" s="5"/>
      <c r="M57" s="5"/>
      <c r="N57" s="5"/>
    </row>
    <row r="58" spans="1:9" ht="15.75">
      <c r="A58" s="10" t="s">
        <v>158</v>
      </c>
      <c r="B58" s="49"/>
      <c r="C58" s="53"/>
      <c r="D58" s="53"/>
      <c r="E58" s="9"/>
      <c r="F58" s="149"/>
      <c r="G58" s="53"/>
      <c r="H58" s="53"/>
      <c r="I58" s="9"/>
    </row>
    <row r="59" spans="1:10" ht="16.5" thickBot="1">
      <c r="A59" s="68" t="s">
        <v>137</v>
      </c>
      <c r="B59" s="49"/>
      <c r="C59" s="71">
        <f>EPS!F16</f>
        <v>0.16686227708105306</v>
      </c>
      <c r="D59" s="71"/>
      <c r="E59" s="71">
        <f>EPS!H16</f>
        <v>-0.15811475517928025</v>
      </c>
      <c r="F59" s="147">
        <f>(C59-E59)/-E59*100</f>
        <v>205.53238810119547</v>
      </c>
      <c r="G59" s="71">
        <f>EPS!J16</f>
        <v>0.7602707180191866</v>
      </c>
      <c r="H59" s="71"/>
      <c r="I59" s="71">
        <f>EPS!L16</f>
        <v>1.164035816486661</v>
      </c>
      <c r="J59" s="196">
        <f>(G59-I59)/I59*100</f>
        <v>-34.68665592147622</v>
      </c>
    </row>
    <row r="60" spans="1:10" ht="16.5" hidden="1" thickTop="1">
      <c r="A60" s="49"/>
      <c r="B60" s="49"/>
      <c r="C60" s="180">
        <v>0.35</v>
      </c>
      <c r="D60" s="180"/>
      <c r="E60" s="180">
        <v>-0.11</v>
      </c>
      <c r="F60" s="181">
        <f>(C60-E60)/-E60*100</f>
        <v>418.1818181818182</v>
      </c>
      <c r="G60" s="53">
        <v>0.6</v>
      </c>
      <c r="H60" s="53"/>
      <c r="I60" s="9">
        <v>1.32</v>
      </c>
      <c r="J60" s="128">
        <f>(G60-I60)/I60*100</f>
        <v>-54.545454545454554</v>
      </c>
    </row>
    <row r="61" spans="1:9" ht="16.5" thickTop="1">
      <c r="A61" s="68"/>
      <c r="B61" s="49"/>
      <c r="C61" s="140"/>
      <c r="D61" s="140"/>
      <c r="E61" s="141"/>
      <c r="F61" s="147"/>
      <c r="G61" s="140"/>
      <c r="H61" s="140"/>
      <c r="I61" s="141"/>
    </row>
    <row r="62" spans="1:9" ht="15.75">
      <c r="A62" s="54"/>
      <c r="B62" s="54"/>
      <c r="C62" s="72"/>
      <c r="D62" s="72"/>
      <c r="E62" s="72"/>
      <c r="F62" s="129"/>
      <c r="G62" s="72"/>
      <c r="H62" s="72"/>
      <c r="I62" s="72"/>
    </row>
    <row r="63" spans="1:9" ht="15.75">
      <c r="A63" s="28" t="s">
        <v>146</v>
      </c>
      <c r="B63" s="28"/>
      <c r="C63" s="67"/>
      <c r="D63" s="67"/>
      <c r="E63" s="67"/>
      <c r="F63" s="125"/>
      <c r="G63" s="67"/>
      <c r="H63" s="54"/>
      <c r="I63" s="54"/>
    </row>
    <row r="64" spans="1:9" ht="15.75">
      <c r="A64" s="13" t="s">
        <v>145</v>
      </c>
      <c r="B64" s="13"/>
      <c r="C64" s="67"/>
      <c r="D64" s="67"/>
      <c r="E64" s="67"/>
      <c r="F64" s="125"/>
      <c r="G64" s="67"/>
      <c r="H64" s="54"/>
      <c r="I64" s="54"/>
    </row>
    <row r="65" spans="1:9" ht="15.75">
      <c r="A65" s="54"/>
      <c r="B65" s="54"/>
      <c r="C65" s="67"/>
      <c r="D65" s="67"/>
      <c r="E65" s="67"/>
      <c r="F65" s="125"/>
      <c r="G65" s="67"/>
      <c r="H65" s="54"/>
      <c r="I65" s="54"/>
    </row>
    <row r="72" spans="5:9" ht="15.75">
      <c r="E72" s="7"/>
      <c r="H72" s="8"/>
      <c r="I72" s="8"/>
    </row>
  </sheetData>
  <sheetProtection/>
  <mergeCells count="6">
    <mergeCell ref="B1:I1"/>
    <mergeCell ref="B2:I2"/>
    <mergeCell ref="B3:I3"/>
    <mergeCell ref="C8:E8"/>
    <mergeCell ref="G8:I8"/>
    <mergeCell ref="L9:M9"/>
  </mergeCells>
  <printOptions/>
  <pageMargins left="0.52" right="0.45" top="0.4" bottom="0.2" header="0.4" footer="0.2"/>
  <pageSetup horizontalDpi="600" verticalDpi="600" orientation="portrait" paperSize="9" scale="75" r:id="rId2"/>
  <ignoredErrors>
    <ignoredError sqref="D29 F44 D44 H44 F39 F55 F50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8"/>
  <sheetViews>
    <sheetView tabSelected="1" zoomScaleSheetLayoutView="100" zoomScalePageLayoutView="0" workbookViewId="0" topLeftCell="A53">
      <selection activeCell="I21" sqref="I21"/>
    </sheetView>
  </sheetViews>
  <sheetFormatPr defaultColWidth="9.00390625" defaultRowHeight="15.75"/>
  <cols>
    <col min="1" max="1" width="2.375" style="38" customWidth="1"/>
    <col min="2" max="2" width="1.875" style="38" customWidth="1"/>
    <col min="3" max="3" width="12.50390625" style="38" customWidth="1"/>
    <col min="4" max="4" width="39.75390625" style="38" customWidth="1"/>
    <col min="5" max="5" width="4.00390625" style="38" customWidth="1"/>
    <col min="6" max="6" width="13.875" style="97" customWidth="1"/>
    <col min="7" max="7" width="4.00390625" style="38" customWidth="1"/>
    <col min="8" max="8" width="3.625" style="38" customWidth="1"/>
    <col min="9" max="9" width="13.375" style="38" customWidth="1"/>
    <col min="10" max="10" width="3.125" style="38" customWidth="1"/>
    <col min="11" max="16384" width="9.00390625" style="38" customWidth="1"/>
  </cols>
  <sheetData>
    <row r="1" spans="3:11" ht="18.75">
      <c r="C1" s="33"/>
      <c r="D1" s="200" t="s">
        <v>116</v>
      </c>
      <c r="E1" s="200"/>
      <c r="F1" s="200"/>
      <c r="G1" s="200"/>
      <c r="H1" s="200"/>
      <c r="I1" s="200"/>
      <c r="J1" s="200"/>
      <c r="K1" s="200"/>
    </row>
    <row r="2" spans="3:11" ht="15.75">
      <c r="C2" s="18"/>
      <c r="D2" s="201" t="s">
        <v>23</v>
      </c>
      <c r="E2" s="201"/>
      <c r="F2" s="201"/>
      <c r="G2" s="201"/>
      <c r="H2" s="201"/>
      <c r="I2" s="201"/>
      <c r="J2" s="201"/>
      <c r="K2" s="201"/>
    </row>
    <row r="3" spans="3:11" ht="15.75">
      <c r="C3" s="18"/>
      <c r="D3" s="201" t="s">
        <v>129</v>
      </c>
      <c r="E3" s="201"/>
      <c r="F3" s="201"/>
      <c r="G3" s="201"/>
      <c r="H3" s="201"/>
      <c r="I3" s="201"/>
      <c r="J3" s="201"/>
      <c r="K3" s="201"/>
    </row>
    <row r="4" spans="1:13" ht="16.5" thickBot="1">
      <c r="A4" s="32"/>
      <c r="B4" s="32"/>
      <c r="C4" s="32"/>
      <c r="D4" s="32"/>
      <c r="E4" s="32"/>
      <c r="F4" s="51"/>
      <c r="G4" s="32"/>
      <c r="H4" s="32"/>
      <c r="I4" s="32"/>
      <c r="J4" s="32"/>
      <c r="M4" s="54" t="s">
        <v>118</v>
      </c>
    </row>
    <row r="5" spans="1:10" ht="15.75">
      <c r="A5" s="1" t="s">
        <v>67</v>
      </c>
      <c r="B5" s="1"/>
      <c r="C5" s="1"/>
      <c r="D5" s="1"/>
      <c r="E5" s="1"/>
      <c r="F5" s="67"/>
      <c r="G5" s="54"/>
      <c r="H5" s="54"/>
      <c r="I5" s="54"/>
      <c r="J5" s="54"/>
    </row>
    <row r="6" spans="1:10" ht="15.75">
      <c r="A6" s="1" t="s">
        <v>222</v>
      </c>
      <c r="B6" s="1"/>
      <c r="C6" s="1"/>
      <c r="D6" s="1"/>
      <c r="E6" s="1"/>
      <c r="F6" s="67"/>
      <c r="G6" s="54"/>
      <c r="H6" s="54"/>
      <c r="I6" s="54"/>
      <c r="J6" s="54"/>
    </row>
    <row r="7" spans="1:10" ht="15.75">
      <c r="A7" s="1"/>
      <c r="B7" s="1"/>
      <c r="C7" s="1"/>
      <c r="D7" s="1"/>
      <c r="E7" s="1"/>
      <c r="F7" s="93" t="s">
        <v>1</v>
      </c>
      <c r="G7" s="54"/>
      <c r="H7" s="54"/>
      <c r="I7" s="6" t="s">
        <v>57</v>
      </c>
      <c r="J7" s="54"/>
    </row>
    <row r="8" spans="1:10" ht="15.75">
      <c r="A8" s="1"/>
      <c r="B8" s="1"/>
      <c r="C8" s="1"/>
      <c r="D8" s="1"/>
      <c r="E8" s="1"/>
      <c r="F8" s="93" t="s">
        <v>127</v>
      </c>
      <c r="G8" s="54"/>
      <c r="H8" s="54"/>
      <c r="I8" s="6" t="s">
        <v>127</v>
      </c>
      <c r="J8" s="54"/>
    </row>
    <row r="9" spans="1:10" ht="15.75">
      <c r="A9" s="1"/>
      <c r="B9" s="1"/>
      <c r="C9" s="1"/>
      <c r="D9" s="1"/>
      <c r="E9" s="1"/>
      <c r="F9" s="16">
        <v>43131</v>
      </c>
      <c r="G9" s="54"/>
      <c r="H9" s="54"/>
      <c r="I9" s="16">
        <v>42766</v>
      </c>
      <c r="J9" s="54"/>
    </row>
    <row r="10" spans="1:10" ht="15.75">
      <c r="A10" s="10"/>
      <c r="B10" s="10"/>
      <c r="C10" s="10"/>
      <c r="D10" s="10"/>
      <c r="E10" s="10"/>
      <c r="F10" s="52" t="s">
        <v>0</v>
      </c>
      <c r="G10" s="49"/>
      <c r="H10" s="49"/>
      <c r="I10" s="19" t="s">
        <v>0</v>
      </c>
      <c r="J10" s="54"/>
    </row>
    <row r="11" spans="1:10" ht="15.75">
      <c r="A11" s="10" t="s">
        <v>6</v>
      </c>
      <c r="B11" s="10"/>
      <c r="C11" s="49"/>
      <c r="D11" s="49"/>
      <c r="E11" s="49"/>
      <c r="F11" s="53"/>
      <c r="G11" s="49"/>
      <c r="H11" s="49"/>
      <c r="I11" s="49"/>
      <c r="J11" s="49"/>
    </row>
    <row r="12" spans="1:10" ht="15.75">
      <c r="A12" s="49" t="s">
        <v>5</v>
      </c>
      <c r="B12" s="49"/>
      <c r="C12" s="49"/>
      <c r="D12" s="49"/>
      <c r="E12" s="49"/>
      <c r="F12" s="57">
        <f>ConCPL!G39</f>
        <v>22038</v>
      </c>
      <c r="G12" s="49"/>
      <c r="H12" s="49"/>
      <c r="I12" s="59">
        <f>ConCPL!I39</f>
        <v>13109</v>
      </c>
      <c r="J12" s="49"/>
    </row>
    <row r="13" spans="1:10" ht="15.75" customHeight="1">
      <c r="A13" s="49" t="s">
        <v>73</v>
      </c>
      <c r="B13" s="49"/>
      <c r="C13" s="49"/>
      <c r="D13" s="49"/>
      <c r="E13" s="49"/>
      <c r="F13" s="57"/>
      <c r="G13" s="49"/>
      <c r="H13" s="49"/>
      <c r="I13" s="59"/>
      <c r="J13" s="49"/>
    </row>
    <row r="14" spans="1:10" ht="15.75" customHeight="1">
      <c r="A14" s="49"/>
      <c r="B14" s="49"/>
      <c r="C14" s="49" t="s">
        <v>140</v>
      </c>
      <c r="D14" s="49"/>
      <c r="E14" s="49"/>
      <c r="F14" s="57">
        <f>-ConCPL!G31</f>
        <v>-25</v>
      </c>
      <c r="G14" s="49"/>
      <c r="H14" s="49"/>
      <c r="I14" s="59">
        <f>-ConCPL!I31</f>
        <v>11</v>
      </c>
      <c r="J14" s="49"/>
    </row>
    <row r="15" spans="1:10" ht="15.75" customHeight="1">
      <c r="A15" s="49"/>
      <c r="B15" s="49"/>
      <c r="C15" s="49" t="s">
        <v>113</v>
      </c>
      <c r="D15" s="49"/>
      <c r="E15" s="49"/>
      <c r="F15" s="57">
        <f>2640-F16</f>
        <v>2555</v>
      </c>
      <c r="G15" s="49"/>
      <c r="H15" s="49"/>
      <c r="I15" s="59">
        <v>1087</v>
      </c>
      <c r="J15" s="49"/>
    </row>
    <row r="16" spans="1:10" ht="15.75" customHeight="1">
      <c r="A16" s="49"/>
      <c r="B16" s="49"/>
      <c r="C16" s="53" t="s">
        <v>101</v>
      </c>
      <c r="D16" s="49"/>
      <c r="E16" s="49"/>
      <c r="F16" s="57">
        <f>ConCBS!H14-ConCBS!E14</f>
        <v>85</v>
      </c>
      <c r="G16" s="49"/>
      <c r="H16" s="49"/>
      <c r="I16" s="59">
        <v>85</v>
      </c>
      <c r="J16" s="49"/>
    </row>
    <row r="17" spans="1:10" s="119" customFormat="1" ht="15.75" customHeight="1" hidden="1">
      <c r="A17" s="116"/>
      <c r="B17" s="116"/>
      <c r="C17" s="116" t="s">
        <v>42</v>
      </c>
      <c r="D17" s="116"/>
      <c r="E17" s="116"/>
      <c r="F17" s="117">
        <v>0</v>
      </c>
      <c r="G17" s="116"/>
      <c r="H17" s="116"/>
      <c r="I17" s="118">
        <v>0</v>
      </c>
      <c r="J17" s="116"/>
    </row>
    <row r="18" spans="1:10" ht="15.75" customHeight="1">
      <c r="A18" s="49"/>
      <c r="B18" s="49"/>
      <c r="C18" s="49" t="s">
        <v>44</v>
      </c>
      <c r="D18" s="49"/>
      <c r="E18" s="49"/>
      <c r="F18" s="57">
        <f>-ConCPL!G35</f>
        <v>-2574</v>
      </c>
      <c r="G18" s="53"/>
      <c r="H18" s="53"/>
      <c r="I18" s="59">
        <f>-ConCPL!I35</f>
        <v>-988</v>
      </c>
      <c r="J18" s="49"/>
    </row>
    <row r="19" spans="1:10" ht="15.75" customHeight="1">
      <c r="A19" s="49"/>
      <c r="B19" s="49"/>
      <c r="C19" s="53" t="s">
        <v>115</v>
      </c>
      <c r="D19" s="49"/>
      <c r="E19" s="49"/>
      <c r="F19" s="57">
        <v>0</v>
      </c>
      <c r="G19" s="53"/>
      <c r="H19" s="53"/>
      <c r="I19" s="59">
        <v>-11</v>
      </c>
      <c r="J19" s="49"/>
    </row>
    <row r="20" spans="1:10" ht="15.75" customHeight="1">
      <c r="A20" s="49"/>
      <c r="B20" s="49"/>
      <c r="C20" s="53" t="s">
        <v>114</v>
      </c>
      <c r="D20" s="49"/>
      <c r="E20" s="49"/>
      <c r="F20" s="57">
        <v>-543</v>
      </c>
      <c r="G20" s="53"/>
      <c r="H20" s="53"/>
      <c r="I20" s="59">
        <v>-38</v>
      </c>
      <c r="J20" s="49"/>
    </row>
    <row r="21" spans="1:10" ht="15.75" customHeight="1">
      <c r="A21" s="49"/>
      <c r="B21" s="49"/>
      <c r="C21" s="155" t="s">
        <v>235</v>
      </c>
      <c r="D21" s="49"/>
      <c r="E21" s="49"/>
      <c r="F21" s="57">
        <v>0</v>
      </c>
      <c r="G21" s="53"/>
      <c r="H21" s="53"/>
      <c r="I21" s="59">
        <v>-150</v>
      </c>
      <c r="J21" s="49"/>
    </row>
    <row r="22" spans="1:10" ht="15.75">
      <c r="A22" s="49" t="s">
        <v>63</v>
      </c>
      <c r="B22" s="49"/>
      <c r="C22" s="49"/>
      <c r="D22" s="49"/>
      <c r="E22" s="49"/>
      <c r="F22" s="107">
        <f>SUM(F12:F21)</f>
        <v>21536</v>
      </c>
      <c r="G22" s="53"/>
      <c r="H22" s="53"/>
      <c r="I22" s="110">
        <f>SUM(I12:I21)</f>
        <v>13105</v>
      </c>
      <c r="J22" s="49"/>
    </row>
    <row r="23" spans="1:10" ht="15.75">
      <c r="A23" s="49"/>
      <c r="B23" s="49"/>
      <c r="C23" s="49"/>
      <c r="D23" s="49"/>
      <c r="E23" s="49"/>
      <c r="F23" s="57"/>
      <c r="G23" s="53"/>
      <c r="H23" s="53"/>
      <c r="I23" s="59"/>
      <c r="J23" s="49"/>
    </row>
    <row r="24" spans="1:10" ht="14.25" customHeight="1">
      <c r="A24" s="49" t="s">
        <v>68</v>
      </c>
      <c r="B24" s="49"/>
      <c r="C24" s="49"/>
      <c r="D24" s="49"/>
      <c r="E24" s="49"/>
      <c r="F24" s="70"/>
      <c r="G24" s="53"/>
      <c r="H24" s="53"/>
      <c r="I24" s="69"/>
      <c r="J24" s="49"/>
    </row>
    <row r="25" spans="1:10" ht="15.75" customHeight="1">
      <c r="A25" s="49"/>
      <c r="B25" s="49"/>
      <c r="C25" s="49" t="s">
        <v>61</v>
      </c>
      <c r="D25" s="49"/>
      <c r="E25" s="49"/>
      <c r="F25" s="60">
        <f>+ConCBS!H22-ConCBS!E22+80</f>
        <v>-20627</v>
      </c>
      <c r="G25" s="53"/>
      <c r="H25" s="53"/>
      <c r="I25" s="60">
        <v>-21584</v>
      </c>
      <c r="J25" s="49"/>
    </row>
    <row r="26" spans="1:10" s="119" customFormat="1" ht="15.75" customHeight="1">
      <c r="A26" s="116"/>
      <c r="B26" s="116"/>
      <c r="C26" s="54" t="s">
        <v>62</v>
      </c>
      <c r="D26" s="116"/>
      <c r="E26" s="116"/>
      <c r="F26" s="142">
        <f>+ConCBS!H23-ConCBS!E23+389</f>
        <v>440</v>
      </c>
      <c r="G26" s="121"/>
      <c r="H26" s="121"/>
      <c r="I26" s="61">
        <v>0</v>
      </c>
      <c r="J26" s="116"/>
    </row>
    <row r="27" spans="1:17" ht="15.75" customHeight="1">
      <c r="A27" s="49"/>
      <c r="B27" s="49"/>
      <c r="C27" s="49" t="s">
        <v>81</v>
      </c>
      <c r="D27" s="49"/>
      <c r="E27" s="49"/>
      <c r="F27" s="62">
        <f>+ConCBS!H24-ConCBS!E24+3000+20</f>
        <v>-3902</v>
      </c>
      <c r="G27" s="53"/>
      <c r="H27" s="53"/>
      <c r="I27" s="62">
        <v>-3884</v>
      </c>
      <c r="J27" s="49"/>
      <c r="Q27" s="54" t="s">
        <v>80</v>
      </c>
    </row>
    <row r="28" spans="1:10" ht="15.75">
      <c r="A28" s="49"/>
      <c r="B28" s="49"/>
      <c r="C28" s="49" t="s">
        <v>79</v>
      </c>
      <c r="D28" s="49"/>
      <c r="E28" s="49"/>
      <c r="F28" s="64">
        <f>+ConCBS!E52-ConCBS!H52-469-3000-1</f>
        <v>-5210</v>
      </c>
      <c r="G28" s="53"/>
      <c r="H28" s="53"/>
      <c r="I28" s="63">
        <v>9164</v>
      </c>
      <c r="J28" s="49"/>
    </row>
    <row r="29" spans="1:10" ht="15.75">
      <c r="A29" s="49"/>
      <c r="B29" s="49"/>
      <c r="C29" s="49"/>
      <c r="D29" s="49"/>
      <c r="E29" s="49"/>
      <c r="F29" s="57">
        <f>SUM(F25:F28)</f>
        <v>-29299</v>
      </c>
      <c r="G29" s="53"/>
      <c r="H29" s="53"/>
      <c r="I29" s="59">
        <f>SUM(I25:I28)</f>
        <v>-16304</v>
      </c>
      <c r="J29" s="49"/>
    </row>
    <row r="30" spans="1:10" ht="15.75">
      <c r="A30" s="49"/>
      <c r="B30" s="49"/>
      <c r="C30" s="49"/>
      <c r="D30" s="49"/>
      <c r="E30" s="49"/>
      <c r="F30" s="70"/>
      <c r="G30" s="53"/>
      <c r="H30" s="53"/>
      <c r="I30" s="69"/>
      <c r="J30" s="49"/>
    </row>
    <row r="31" spans="1:10" ht="15.75">
      <c r="A31" s="49" t="s">
        <v>130</v>
      </c>
      <c r="B31" s="49"/>
      <c r="C31" s="49"/>
      <c r="D31" s="49"/>
      <c r="E31" s="49"/>
      <c r="F31" s="86">
        <f>F22+F29</f>
        <v>-7763</v>
      </c>
      <c r="G31" s="53"/>
      <c r="H31" s="53"/>
      <c r="I31" s="65">
        <f>I22+I29</f>
        <v>-3199</v>
      </c>
      <c r="J31" s="53"/>
    </row>
    <row r="32" spans="1:10" ht="15.75" customHeight="1">
      <c r="A32" s="49"/>
      <c r="B32" s="49"/>
      <c r="C32" s="49" t="s">
        <v>8</v>
      </c>
      <c r="D32" s="49"/>
      <c r="E32" s="49"/>
      <c r="F32" s="70">
        <f>+ConCBS!H25-ConCBS!E25+ConCBS!E53-ConCBS!H53+ConCBS!E47-ConCBS!H47+ConCPL!G41+ConCBS!H19-ConCBS!E19+163+41</f>
        <v>-6796</v>
      </c>
      <c r="G32" s="53"/>
      <c r="H32" s="53"/>
      <c r="I32" s="69">
        <v>-4918</v>
      </c>
      <c r="J32" s="53"/>
    </row>
    <row r="33" spans="1:10" ht="15.75">
      <c r="A33" s="53" t="s">
        <v>119</v>
      </c>
      <c r="B33" s="53"/>
      <c r="C33" s="27"/>
      <c r="D33" s="27"/>
      <c r="E33" s="27"/>
      <c r="F33" s="57">
        <f>F31+F32</f>
        <v>-14559</v>
      </c>
      <c r="G33" s="53"/>
      <c r="H33" s="53"/>
      <c r="I33" s="57">
        <f>SUM(I31:I32)</f>
        <v>-8117</v>
      </c>
      <c r="J33" s="27"/>
    </row>
    <row r="34" spans="1:10" ht="15.75">
      <c r="A34" s="49"/>
      <c r="B34" s="49"/>
      <c r="C34" s="49"/>
      <c r="D34" s="49"/>
      <c r="E34" s="49"/>
      <c r="F34" s="57"/>
      <c r="G34" s="53"/>
      <c r="H34" s="53"/>
      <c r="I34" s="59"/>
      <c r="J34" s="53"/>
    </row>
    <row r="35" spans="1:10" ht="15.75">
      <c r="A35" s="10" t="s">
        <v>9</v>
      </c>
      <c r="B35" s="10"/>
      <c r="C35" s="10"/>
      <c r="D35" s="49"/>
      <c r="E35" s="49"/>
      <c r="F35" s="70"/>
      <c r="G35" s="53"/>
      <c r="H35" s="53"/>
      <c r="I35" s="69"/>
      <c r="J35" s="49"/>
    </row>
    <row r="36" spans="1:10" ht="15.75">
      <c r="A36" s="49"/>
      <c r="B36" s="49"/>
      <c r="C36" s="49" t="s">
        <v>111</v>
      </c>
      <c r="D36" s="49"/>
      <c r="E36" s="49"/>
      <c r="F36" s="60">
        <f>+ConCBS!H13-ConCBS!E13-F15-F17-F37</f>
        <v>-3230</v>
      </c>
      <c r="G36" s="53"/>
      <c r="H36" s="53"/>
      <c r="I36" s="58">
        <v>-9614</v>
      </c>
      <c r="J36" s="49"/>
    </row>
    <row r="37" spans="1:10" s="119" customFormat="1" ht="15.75" hidden="1">
      <c r="A37" s="116"/>
      <c r="B37" s="116"/>
      <c r="C37" s="116" t="s">
        <v>43</v>
      </c>
      <c r="D37" s="116"/>
      <c r="E37" s="116"/>
      <c r="F37" s="120">
        <v>0</v>
      </c>
      <c r="G37" s="121"/>
      <c r="H37" s="121"/>
      <c r="I37" s="122">
        <v>0</v>
      </c>
      <c r="J37" s="116"/>
    </row>
    <row r="38" spans="1:10" ht="15.75">
      <c r="A38" s="49"/>
      <c r="B38" s="49"/>
      <c r="C38" s="49" t="s">
        <v>39</v>
      </c>
      <c r="D38" s="49"/>
      <c r="E38" s="49"/>
      <c r="F38" s="62">
        <f>+ConCBS!H17-ConCBS!E17+7630+6540</f>
        <v>-38964</v>
      </c>
      <c r="G38" s="53"/>
      <c r="H38" s="53"/>
      <c r="I38" s="61">
        <v>-36006</v>
      </c>
      <c r="J38" s="49"/>
    </row>
    <row r="39" spans="1:10" ht="15.75">
      <c r="A39" s="49"/>
      <c r="B39" s="49"/>
      <c r="C39" s="53" t="s">
        <v>240</v>
      </c>
      <c r="D39" s="49"/>
      <c r="E39" s="49"/>
      <c r="F39" s="62">
        <f>-ConCBS!E18-ConCBS!H18</f>
        <v>-8500</v>
      </c>
      <c r="G39" s="53"/>
      <c r="H39" s="53"/>
      <c r="I39" s="61">
        <v>0</v>
      </c>
      <c r="J39" s="49"/>
    </row>
    <row r="40" spans="1:10" ht="15.75">
      <c r="A40" s="49"/>
      <c r="B40" s="49"/>
      <c r="C40" s="53" t="s">
        <v>211</v>
      </c>
      <c r="F40" s="62">
        <f>ConCBS!H26-ConCBS!E26-CCFS!F20-F45</f>
        <v>-5107</v>
      </c>
      <c r="I40" s="62">
        <v>6991</v>
      </c>
      <c r="J40" s="49"/>
    </row>
    <row r="41" spans="1:10" ht="15.75">
      <c r="A41" s="49"/>
      <c r="B41" s="49"/>
      <c r="C41" s="54" t="s">
        <v>208</v>
      </c>
      <c r="F41" s="62">
        <f>-6000-582</f>
        <v>-6582</v>
      </c>
      <c r="I41" s="62">
        <v>0</v>
      </c>
      <c r="J41" s="49"/>
    </row>
    <row r="42" spans="1:10" ht="15.75">
      <c r="A42" s="49"/>
      <c r="B42" s="49"/>
      <c r="C42" s="54" t="s">
        <v>149</v>
      </c>
      <c r="F42" s="62">
        <f>-11000+77-105+44</f>
        <v>-10984</v>
      </c>
      <c r="I42" s="62">
        <v>0</v>
      </c>
      <c r="J42" s="49"/>
    </row>
    <row r="43" spans="1:10" ht="15.75">
      <c r="A43" s="49"/>
      <c r="B43" s="49"/>
      <c r="C43" s="49" t="s">
        <v>10</v>
      </c>
      <c r="D43" s="49"/>
      <c r="E43" s="49"/>
      <c r="F43" s="62">
        <f>-F18</f>
        <v>2574</v>
      </c>
      <c r="G43" s="53"/>
      <c r="H43" s="53"/>
      <c r="I43" s="61">
        <f>-I18</f>
        <v>988</v>
      </c>
      <c r="J43" s="49"/>
    </row>
    <row r="44" spans="1:10" ht="15.75">
      <c r="A44" s="49"/>
      <c r="B44" s="49"/>
      <c r="C44" s="53" t="s">
        <v>139</v>
      </c>
      <c r="D44" s="49"/>
      <c r="E44" s="49"/>
      <c r="F44" s="62">
        <v>0</v>
      </c>
      <c r="G44" s="53"/>
      <c r="H44" s="53"/>
      <c r="I44" s="61">
        <v>11</v>
      </c>
      <c r="J44" s="49"/>
    </row>
    <row r="45" spans="1:10" ht="15.75">
      <c r="A45" s="49"/>
      <c r="B45" s="49"/>
      <c r="C45" s="53" t="s">
        <v>237</v>
      </c>
      <c r="D45" s="49"/>
      <c r="E45" s="49"/>
      <c r="F45" s="62">
        <v>62</v>
      </c>
      <c r="G45" s="53"/>
      <c r="H45" s="53"/>
      <c r="I45" s="61">
        <v>0</v>
      </c>
      <c r="J45" s="49"/>
    </row>
    <row r="46" spans="1:10" ht="15.75">
      <c r="A46" s="49"/>
      <c r="B46" s="49"/>
      <c r="C46" s="49" t="s">
        <v>210</v>
      </c>
      <c r="D46" s="49"/>
      <c r="E46" s="49"/>
      <c r="F46" s="62">
        <f>ConCBS!H27-ConCBS!E27</f>
        <v>-15000</v>
      </c>
      <c r="G46" s="53"/>
      <c r="H46" s="53"/>
      <c r="I46" s="61">
        <v>15544</v>
      </c>
      <c r="J46" s="49"/>
    </row>
    <row r="47" spans="1:10" ht="15.75">
      <c r="A47" s="49"/>
      <c r="B47" s="49"/>
      <c r="C47" s="53" t="s">
        <v>236</v>
      </c>
      <c r="D47" s="49"/>
      <c r="E47" s="49"/>
      <c r="F47" s="64">
        <v>0</v>
      </c>
      <c r="G47" s="53"/>
      <c r="H47" s="53"/>
      <c r="I47" s="63">
        <v>19050</v>
      </c>
      <c r="J47" s="49"/>
    </row>
    <row r="48" spans="1:10" ht="15.75">
      <c r="A48" s="53" t="s">
        <v>148</v>
      </c>
      <c r="B48" s="53"/>
      <c r="C48" s="27"/>
      <c r="D48" s="27"/>
      <c r="E48" s="27"/>
      <c r="F48" s="57">
        <f>SUM(F36:F47)</f>
        <v>-85731</v>
      </c>
      <c r="G48" s="53"/>
      <c r="H48" s="53"/>
      <c r="I48" s="57">
        <f>SUM(I36:I47)</f>
        <v>-3036</v>
      </c>
      <c r="J48" s="27"/>
    </row>
    <row r="49" spans="1:10" ht="15.75">
      <c r="A49" s="49"/>
      <c r="B49" s="49"/>
      <c r="C49" s="49"/>
      <c r="D49" s="49"/>
      <c r="E49" s="49"/>
      <c r="F49" s="57"/>
      <c r="G49" s="53"/>
      <c r="H49" s="53"/>
      <c r="I49" s="59"/>
      <c r="J49" s="49"/>
    </row>
    <row r="50" spans="1:10" ht="15.75">
      <c r="A50" s="10" t="s">
        <v>131</v>
      </c>
      <c r="B50" s="10"/>
      <c r="C50" s="49"/>
      <c r="D50" s="49"/>
      <c r="E50" s="49"/>
      <c r="F50" s="57"/>
      <c r="G50" s="53"/>
      <c r="H50" s="53"/>
      <c r="I50" s="59"/>
      <c r="J50" s="49"/>
    </row>
    <row r="51" spans="1:10" ht="15.75">
      <c r="A51" s="49"/>
      <c r="B51" s="49"/>
      <c r="C51" s="53" t="s">
        <v>209</v>
      </c>
      <c r="D51" s="49"/>
      <c r="E51" s="49"/>
      <c r="F51" s="60">
        <f>ConCBS!E48+ConCBS!E54-ConCBS!H48-ConCBS!H54</f>
        <v>-18409</v>
      </c>
      <c r="G51" s="53"/>
      <c r="H51" s="53"/>
      <c r="I51" s="58">
        <v>51010</v>
      </c>
      <c r="J51" s="49"/>
    </row>
    <row r="52" spans="1:10" ht="15.75">
      <c r="A52" s="49"/>
      <c r="B52" s="49"/>
      <c r="C52" s="49" t="s">
        <v>41</v>
      </c>
      <c r="D52" s="49"/>
      <c r="E52" s="49"/>
      <c r="F52" s="62">
        <f>CSCE!J22</f>
        <v>-2275</v>
      </c>
      <c r="G52" s="53"/>
      <c r="H52" s="53"/>
      <c r="I52" s="61">
        <v>-2275</v>
      </c>
      <c r="J52" s="49"/>
    </row>
    <row r="53" spans="1:10" ht="15.75">
      <c r="A53" s="49"/>
      <c r="B53" s="49"/>
      <c r="C53" s="53" t="s">
        <v>132</v>
      </c>
      <c r="D53" s="49"/>
      <c r="E53" s="49"/>
      <c r="F53" s="64">
        <v>151662</v>
      </c>
      <c r="G53" s="53"/>
      <c r="H53" s="53"/>
      <c r="I53" s="63">
        <v>0</v>
      </c>
      <c r="J53" s="49"/>
    </row>
    <row r="54" spans="1:10" ht="15" customHeight="1">
      <c r="A54" s="53" t="s">
        <v>133</v>
      </c>
      <c r="B54" s="53"/>
      <c r="C54" s="53"/>
      <c r="D54" s="53"/>
      <c r="E54" s="53"/>
      <c r="F54" s="57">
        <f>SUM(F51:F53)</f>
        <v>130978</v>
      </c>
      <c r="G54" s="53"/>
      <c r="H54" s="53"/>
      <c r="I54" s="57">
        <f>SUM(I51:I53)</f>
        <v>48735</v>
      </c>
      <c r="J54" s="53"/>
    </row>
    <row r="55" spans="1:10" ht="15.75">
      <c r="A55" s="49"/>
      <c r="B55" s="49"/>
      <c r="C55" s="49"/>
      <c r="D55" s="49"/>
      <c r="E55" s="49"/>
      <c r="F55" s="70"/>
      <c r="G55" s="53"/>
      <c r="H55" s="53"/>
      <c r="I55" s="106"/>
      <c r="J55" s="49"/>
    </row>
    <row r="56" spans="1:10" ht="15.75">
      <c r="A56" s="49" t="s">
        <v>147</v>
      </c>
      <c r="B56" s="49"/>
      <c r="C56" s="49"/>
      <c r="D56" s="49"/>
      <c r="E56" s="49"/>
      <c r="F56" s="57">
        <f>+F54+F48+F33</f>
        <v>30688</v>
      </c>
      <c r="G56" s="53"/>
      <c r="H56" s="53"/>
      <c r="I56" s="57">
        <f>I33+I48+I54</f>
        <v>37582</v>
      </c>
      <c r="J56" s="49"/>
    </row>
    <row r="57" spans="1:10" ht="15.75">
      <c r="A57" s="49" t="s">
        <v>40</v>
      </c>
      <c r="B57" s="49"/>
      <c r="C57" s="49"/>
      <c r="D57" s="49"/>
      <c r="E57" s="49"/>
      <c r="F57" s="57">
        <v>79759</v>
      </c>
      <c r="G57" s="53"/>
      <c r="H57" s="53"/>
      <c r="I57" s="59">
        <v>42177</v>
      </c>
      <c r="J57" s="49"/>
    </row>
    <row r="58" spans="1:10" ht="15.75">
      <c r="A58" s="53" t="s">
        <v>121</v>
      </c>
      <c r="B58" s="53"/>
      <c r="C58" s="27"/>
      <c r="D58" s="27"/>
      <c r="E58" s="27"/>
      <c r="F58" s="29">
        <f>+F56+F57</f>
        <v>110447</v>
      </c>
      <c r="G58" s="27"/>
      <c r="H58" s="27"/>
      <c r="I58" s="105">
        <f>SUM(I56:I57)</f>
        <v>79759</v>
      </c>
      <c r="J58" s="49"/>
    </row>
    <row r="59" spans="1:10" ht="16.5" thickBot="1">
      <c r="A59" s="10"/>
      <c r="B59" s="10"/>
      <c r="C59" s="49"/>
      <c r="D59" s="49"/>
      <c r="E59" s="49"/>
      <c r="F59" s="143"/>
      <c r="G59" s="53"/>
      <c r="H59" s="53"/>
      <c r="I59" s="102"/>
      <c r="J59" s="49"/>
    </row>
    <row r="60" spans="1:10" ht="15.75">
      <c r="A60" s="73" t="s">
        <v>122</v>
      </c>
      <c r="B60" s="74"/>
      <c r="C60" s="74"/>
      <c r="D60" s="74"/>
      <c r="E60" s="74"/>
      <c r="F60" s="75"/>
      <c r="G60" s="75"/>
      <c r="H60" s="75"/>
      <c r="I60" s="74"/>
      <c r="J60" s="76"/>
    </row>
    <row r="61" spans="1:10" ht="15.75">
      <c r="A61" s="77" t="s">
        <v>105</v>
      </c>
      <c r="B61" s="49"/>
      <c r="C61" s="49"/>
      <c r="D61" s="49"/>
      <c r="E61" s="49"/>
      <c r="F61" s="57">
        <f>ConCBS!E29</f>
        <v>43286</v>
      </c>
      <c r="G61" s="53"/>
      <c r="H61" s="53"/>
      <c r="I61" s="57">
        <v>25675</v>
      </c>
      <c r="J61" s="78"/>
    </row>
    <row r="62" spans="1:10" ht="15.75">
      <c r="A62" s="77" t="s">
        <v>64</v>
      </c>
      <c r="B62" s="49"/>
      <c r="C62" s="49"/>
      <c r="D62" s="49"/>
      <c r="E62" s="49"/>
      <c r="F62" s="57">
        <f>ConCBS!E30</f>
        <v>67161</v>
      </c>
      <c r="G62" s="53"/>
      <c r="H62" s="53"/>
      <c r="I62" s="57">
        <v>54084</v>
      </c>
      <c r="J62" s="78"/>
    </row>
    <row r="63" spans="1:10" ht="16.5" thickBot="1">
      <c r="A63" s="77"/>
      <c r="B63" s="49"/>
      <c r="C63" s="49"/>
      <c r="D63" s="49"/>
      <c r="E63" s="49"/>
      <c r="F63" s="23">
        <f>SUM(F61:F62)</f>
        <v>110447</v>
      </c>
      <c r="G63" s="53"/>
      <c r="H63" s="53"/>
      <c r="I63" s="23">
        <f>SUM(I61:I62)</f>
        <v>79759</v>
      </c>
      <c r="J63" s="78"/>
    </row>
    <row r="64" spans="1:10" ht="17.25" thickBot="1" thickTop="1">
      <c r="A64" s="79"/>
      <c r="B64" s="80"/>
      <c r="C64" s="80"/>
      <c r="D64" s="80"/>
      <c r="E64" s="80"/>
      <c r="F64" s="144"/>
      <c r="G64" s="81"/>
      <c r="H64" s="81"/>
      <c r="I64" s="82"/>
      <c r="J64" s="83"/>
    </row>
    <row r="65" spans="1:10" ht="15.75">
      <c r="A65" s="49"/>
      <c r="B65" s="49"/>
      <c r="C65" s="49"/>
      <c r="D65" s="49"/>
      <c r="E65" s="49"/>
      <c r="F65" s="86"/>
      <c r="G65" s="53"/>
      <c r="H65" s="53"/>
      <c r="I65" s="57"/>
      <c r="J65" s="54"/>
    </row>
    <row r="66" spans="1:10" ht="15.75">
      <c r="A66" s="28" t="s">
        <v>72</v>
      </c>
      <c r="B66" s="49"/>
      <c r="C66" s="28"/>
      <c r="D66" s="28"/>
      <c r="E66" s="49"/>
      <c r="F66" s="53"/>
      <c r="G66" s="53"/>
      <c r="H66" s="53"/>
      <c r="I66" s="57"/>
      <c r="J66" s="54"/>
    </row>
    <row r="67" spans="1:10" ht="15.75">
      <c r="A67" s="13" t="s">
        <v>123</v>
      </c>
      <c r="B67" s="49"/>
      <c r="C67" s="28"/>
      <c r="D67" s="28"/>
      <c r="E67" s="49"/>
      <c r="F67" s="53"/>
      <c r="G67" s="53"/>
      <c r="H67" s="53"/>
      <c r="I67" s="57"/>
      <c r="J67" s="54"/>
    </row>
    <row r="68" spans="1:9" ht="15.75">
      <c r="A68" s="35"/>
      <c r="B68" s="35"/>
      <c r="C68" s="35"/>
      <c r="D68" s="35"/>
      <c r="E68" s="35"/>
      <c r="F68" s="36"/>
      <c r="G68" s="36"/>
      <c r="H68" s="36"/>
      <c r="I68" s="37"/>
    </row>
    <row r="69" spans="1:9" ht="15.75">
      <c r="A69" s="35"/>
      <c r="B69" s="35"/>
      <c r="C69" s="35"/>
      <c r="D69" s="35"/>
      <c r="E69" s="35"/>
      <c r="F69" s="36"/>
      <c r="G69" s="36"/>
      <c r="H69" s="36"/>
      <c r="I69" s="37"/>
    </row>
    <row r="70" spans="1:9" ht="15.75">
      <c r="A70" s="35"/>
      <c r="B70" s="35"/>
      <c r="C70" s="35"/>
      <c r="D70" s="35"/>
      <c r="E70" s="35"/>
      <c r="F70" s="36"/>
      <c r="G70" s="36"/>
      <c r="H70" s="36"/>
      <c r="I70" s="37"/>
    </row>
    <row r="71" spans="1:9" ht="15.75">
      <c r="A71" s="35"/>
      <c r="B71" s="35"/>
      <c r="C71" s="35"/>
      <c r="D71" s="35"/>
      <c r="E71" s="35"/>
      <c r="F71" s="36"/>
      <c r="G71" s="36"/>
      <c r="H71" s="36"/>
      <c r="I71" s="37"/>
    </row>
    <row r="72" spans="1:9" ht="15.75">
      <c r="A72" s="35"/>
      <c r="B72" s="35"/>
      <c r="C72" s="35"/>
      <c r="D72" s="35"/>
      <c r="E72" s="35"/>
      <c r="F72" s="36"/>
      <c r="G72" s="36"/>
      <c r="H72" s="36"/>
      <c r="I72" s="37"/>
    </row>
    <row r="73" spans="1:9" ht="15.75">
      <c r="A73" s="35"/>
      <c r="B73" s="35"/>
      <c r="C73" s="35"/>
      <c r="D73" s="35"/>
      <c r="E73" s="35"/>
      <c r="F73" s="36"/>
      <c r="G73" s="36"/>
      <c r="H73" s="36"/>
      <c r="I73" s="37"/>
    </row>
    <row r="74" spans="1:9" ht="15.75">
      <c r="A74" s="35"/>
      <c r="B74" s="35"/>
      <c r="C74" s="35"/>
      <c r="D74" s="35"/>
      <c r="E74" s="35"/>
      <c r="F74" s="36"/>
      <c r="G74" s="36"/>
      <c r="H74" s="36"/>
      <c r="I74" s="37"/>
    </row>
    <row r="75" spans="1:9" ht="15.75">
      <c r="A75" s="35"/>
      <c r="B75" s="35"/>
      <c r="C75" s="35"/>
      <c r="D75" s="35"/>
      <c r="E75" s="35"/>
      <c r="F75" s="36"/>
      <c r="G75" s="36"/>
      <c r="H75" s="36"/>
      <c r="I75" s="37"/>
    </row>
    <row r="76" spans="1:9" ht="15.75">
      <c r="A76" s="35"/>
      <c r="B76" s="35"/>
      <c r="C76" s="35"/>
      <c r="D76" s="35"/>
      <c r="E76" s="35"/>
      <c r="F76" s="36"/>
      <c r="G76" s="36"/>
      <c r="H76" s="36"/>
      <c r="I76" s="37"/>
    </row>
    <row r="77" spans="1:9" ht="15.75">
      <c r="A77" s="35"/>
      <c r="B77" s="35"/>
      <c r="C77" s="35"/>
      <c r="D77" s="35"/>
      <c r="E77" s="35"/>
      <c r="F77" s="36"/>
      <c r="G77" s="35"/>
      <c r="H77" s="35"/>
      <c r="I77" s="35"/>
    </row>
    <row r="78" spans="1:9" ht="15.75">
      <c r="A78" s="35"/>
      <c r="B78" s="35"/>
      <c r="C78" s="35"/>
      <c r="D78" s="35"/>
      <c r="E78" s="35"/>
      <c r="F78" s="36"/>
      <c r="G78" s="35"/>
      <c r="H78" s="35"/>
      <c r="I78" s="35"/>
    </row>
    <row r="79" spans="1:9" ht="15.75">
      <c r="A79" s="35"/>
      <c r="B79" s="35"/>
      <c r="C79" s="35"/>
      <c r="D79" s="35"/>
      <c r="E79" s="35"/>
      <c r="F79" s="36"/>
      <c r="G79" s="35"/>
      <c r="H79" s="35"/>
      <c r="I79" s="35"/>
    </row>
    <row r="80" spans="1:9" ht="15.75">
      <c r="A80" s="35"/>
      <c r="B80" s="35"/>
      <c r="C80" s="35"/>
      <c r="D80" s="35"/>
      <c r="E80" s="35"/>
      <c r="F80" s="36"/>
      <c r="G80" s="35"/>
      <c r="H80" s="35"/>
      <c r="I80" s="35"/>
    </row>
    <row r="81" spans="1:9" ht="15.75">
      <c r="A81" s="35"/>
      <c r="B81" s="35"/>
      <c r="C81" s="35"/>
      <c r="D81" s="35"/>
      <c r="E81" s="35"/>
      <c r="F81" s="36"/>
      <c r="G81" s="35"/>
      <c r="H81" s="35"/>
      <c r="I81" s="35"/>
    </row>
    <row r="82" spans="1:9" ht="15.75">
      <c r="A82" s="35"/>
      <c r="B82" s="35"/>
      <c r="C82" s="35"/>
      <c r="D82" s="35"/>
      <c r="E82" s="35"/>
      <c r="F82" s="36"/>
      <c r="G82" s="35"/>
      <c r="H82" s="35"/>
      <c r="I82" s="35"/>
    </row>
    <row r="83" spans="1:9" ht="15.75">
      <c r="A83" s="35"/>
      <c r="B83" s="35"/>
      <c r="C83" s="35"/>
      <c r="D83" s="35"/>
      <c r="E83" s="35"/>
      <c r="F83" s="36"/>
      <c r="G83" s="35"/>
      <c r="H83" s="35"/>
      <c r="I83" s="35"/>
    </row>
    <row r="84" spans="1:9" ht="15.75">
      <c r="A84" s="35"/>
      <c r="B84" s="35"/>
      <c r="C84" s="35"/>
      <c r="D84" s="35"/>
      <c r="E84" s="35"/>
      <c r="F84" s="36"/>
      <c r="G84" s="35"/>
      <c r="H84" s="35"/>
      <c r="I84" s="35"/>
    </row>
    <row r="85" spans="1:9" ht="15.75">
      <c r="A85" s="35"/>
      <c r="B85" s="35"/>
      <c r="C85" s="35"/>
      <c r="D85" s="35"/>
      <c r="E85" s="35"/>
      <c r="F85" s="36"/>
      <c r="G85" s="35"/>
      <c r="H85" s="35"/>
      <c r="I85" s="35"/>
    </row>
    <row r="86" spans="1:9" ht="15.75">
      <c r="A86" s="35"/>
      <c r="B86" s="35"/>
      <c r="C86" s="35"/>
      <c r="D86" s="35"/>
      <c r="E86" s="35"/>
      <c r="F86" s="36"/>
      <c r="G86" s="35"/>
      <c r="H86" s="35"/>
      <c r="I86" s="35"/>
    </row>
    <row r="87" spans="1:9" ht="15.75">
      <c r="A87" s="35"/>
      <c r="B87" s="35"/>
      <c r="C87" s="35"/>
      <c r="D87" s="35"/>
      <c r="E87" s="35"/>
      <c r="F87" s="36"/>
      <c r="G87" s="35"/>
      <c r="H87" s="35"/>
      <c r="I87" s="35"/>
    </row>
    <row r="88" spans="1:9" ht="15.75">
      <c r="A88" s="35"/>
      <c r="B88" s="35"/>
      <c r="C88" s="35"/>
      <c r="D88" s="35"/>
      <c r="E88" s="35"/>
      <c r="F88" s="36"/>
      <c r="G88" s="35"/>
      <c r="H88" s="35"/>
      <c r="I88" s="35"/>
    </row>
    <row r="89" spans="1:9" ht="15.75">
      <c r="A89" s="35"/>
      <c r="B89" s="35"/>
      <c r="C89" s="35"/>
      <c r="D89" s="35"/>
      <c r="E89" s="35"/>
      <c r="F89" s="36"/>
      <c r="G89" s="35"/>
      <c r="H89" s="35"/>
      <c r="I89" s="35"/>
    </row>
    <row r="90" spans="1:9" ht="15.75">
      <c r="A90" s="35"/>
      <c r="B90" s="35"/>
      <c r="C90" s="35"/>
      <c r="D90" s="35"/>
      <c r="E90" s="35"/>
      <c r="F90" s="36"/>
      <c r="G90" s="35"/>
      <c r="H90" s="35"/>
      <c r="I90" s="35"/>
    </row>
    <row r="91" spans="1:9" ht="15.75">
      <c r="A91" s="35"/>
      <c r="B91" s="35"/>
      <c r="C91" s="35"/>
      <c r="D91" s="35"/>
      <c r="E91" s="35"/>
      <c r="F91" s="36"/>
      <c r="G91" s="35"/>
      <c r="H91" s="35"/>
      <c r="I91" s="35"/>
    </row>
    <row r="92" spans="1:9" ht="15.75">
      <c r="A92" s="35"/>
      <c r="B92" s="35"/>
      <c r="C92" s="35"/>
      <c r="D92" s="35"/>
      <c r="E92" s="35"/>
      <c r="F92" s="36"/>
      <c r="G92" s="35"/>
      <c r="H92" s="35"/>
      <c r="I92" s="35"/>
    </row>
    <row r="93" spans="1:9" ht="15.75">
      <c r="A93" s="35"/>
      <c r="B93" s="35"/>
      <c r="C93" s="35"/>
      <c r="D93" s="35"/>
      <c r="E93" s="35"/>
      <c r="F93" s="36"/>
      <c r="G93" s="35"/>
      <c r="H93" s="35"/>
      <c r="I93" s="35"/>
    </row>
    <row r="94" spans="1:9" ht="15.75">
      <c r="A94" s="35"/>
      <c r="B94" s="35"/>
      <c r="C94" s="35"/>
      <c r="D94" s="35"/>
      <c r="E94" s="35"/>
      <c r="F94" s="36"/>
      <c r="G94" s="35"/>
      <c r="H94" s="35"/>
      <c r="I94" s="35"/>
    </row>
    <row r="95" spans="1:9" ht="15.75">
      <c r="A95" s="35"/>
      <c r="B95" s="35"/>
      <c r="C95" s="35"/>
      <c r="D95" s="35"/>
      <c r="E95" s="35"/>
      <c r="F95" s="36"/>
      <c r="G95" s="35"/>
      <c r="H95" s="35"/>
      <c r="I95" s="35"/>
    </row>
    <row r="96" spans="1:9" ht="15.75">
      <c r="A96" s="35"/>
      <c r="B96" s="35"/>
      <c r="C96" s="35"/>
      <c r="D96" s="35"/>
      <c r="E96" s="35"/>
      <c r="F96" s="36"/>
      <c r="G96" s="35"/>
      <c r="H96" s="35"/>
      <c r="I96" s="35"/>
    </row>
    <row r="97" spans="1:9" ht="15.75">
      <c r="A97" s="35"/>
      <c r="B97" s="35"/>
      <c r="C97" s="35"/>
      <c r="D97" s="35"/>
      <c r="E97" s="35"/>
      <c r="F97" s="36"/>
      <c r="G97" s="35"/>
      <c r="H97" s="35"/>
      <c r="I97" s="35"/>
    </row>
    <row r="98" spans="1:9" ht="15.75">
      <c r="A98" s="35"/>
      <c r="B98" s="35"/>
      <c r="C98" s="35"/>
      <c r="D98" s="35"/>
      <c r="E98" s="35"/>
      <c r="F98" s="36"/>
      <c r="G98" s="35"/>
      <c r="H98" s="35"/>
      <c r="I98" s="35"/>
    </row>
    <row r="99" spans="1:9" ht="15.75">
      <c r="A99" s="35"/>
      <c r="B99" s="35"/>
      <c r="C99" s="35"/>
      <c r="D99" s="35"/>
      <c r="E99" s="35"/>
      <c r="F99" s="36"/>
      <c r="G99" s="35"/>
      <c r="H99" s="35"/>
      <c r="I99" s="35"/>
    </row>
    <row r="100" spans="1:9" ht="15.75">
      <c r="A100" s="35"/>
      <c r="B100" s="35"/>
      <c r="C100" s="35"/>
      <c r="D100" s="35"/>
      <c r="E100" s="35"/>
      <c r="F100" s="36"/>
      <c r="G100" s="35"/>
      <c r="H100" s="35"/>
      <c r="I100" s="35"/>
    </row>
    <row r="101" spans="1:9" ht="15.75">
      <c r="A101" s="35"/>
      <c r="B101" s="35"/>
      <c r="C101" s="35"/>
      <c r="D101" s="35"/>
      <c r="E101" s="35"/>
      <c r="F101" s="36"/>
      <c r="G101" s="35"/>
      <c r="H101" s="35"/>
      <c r="I101" s="35"/>
    </row>
    <row r="102" spans="1:9" ht="15.75">
      <c r="A102" s="35"/>
      <c r="B102" s="35"/>
      <c r="C102" s="35"/>
      <c r="D102" s="35"/>
      <c r="E102" s="35"/>
      <c r="F102" s="36"/>
      <c r="G102" s="35"/>
      <c r="H102" s="35"/>
      <c r="I102" s="35"/>
    </row>
    <row r="103" spans="1:9" ht="15.75">
      <c r="A103" s="35"/>
      <c r="B103" s="35"/>
      <c r="C103" s="35"/>
      <c r="D103" s="35"/>
      <c r="E103" s="35"/>
      <c r="F103" s="36"/>
      <c r="G103" s="35"/>
      <c r="H103" s="35"/>
      <c r="I103" s="35"/>
    </row>
    <row r="104" spans="1:9" ht="15.75">
      <c r="A104" s="35"/>
      <c r="B104" s="35"/>
      <c r="C104" s="35"/>
      <c r="D104" s="35"/>
      <c r="E104" s="35"/>
      <c r="F104" s="36"/>
      <c r="G104" s="35"/>
      <c r="H104" s="35"/>
      <c r="I104" s="35"/>
    </row>
    <row r="105" spans="1:9" ht="15.75">
      <c r="A105" s="35"/>
      <c r="B105" s="35"/>
      <c r="C105" s="35"/>
      <c r="D105" s="35"/>
      <c r="E105" s="35"/>
      <c r="F105" s="36"/>
      <c r="G105" s="35"/>
      <c r="H105" s="35"/>
      <c r="I105" s="35"/>
    </row>
    <row r="106" spans="1:9" ht="15.75">
      <c r="A106" s="35"/>
      <c r="B106" s="35"/>
      <c r="C106" s="35"/>
      <c r="D106" s="35"/>
      <c r="E106" s="35"/>
      <c r="F106" s="36"/>
      <c r="G106" s="35"/>
      <c r="H106" s="35"/>
      <c r="I106" s="35"/>
    </row>
    <row r="107" spans="1:9" ht="15.75">
      <c r="A107" s="35"/>
      <c r="B107" s="35"/>
      <c r="C107" s="35"/>
      <c r="D107" s="35"/>
      <c r="E107" s="35"/>
      <c r="F107" s="36"/>
      <c r="G107" s="35"/>
      <c r="H107" s="35"/>
      <c r="I107" s="35"/>
    </row>
    <row r="108" spans="1:9" ht="15.75">
      <c r="A108" s="35"/>
      <c r="B108" s="35"/>
      <c r="C108" s="35"/>
      <c r="D108" s="35"/>
      <c r="E108" s="35"/>
      <c r="F108" s="36"/>
      <c r="G108" s="35"/>
      <c r="H108" s="35"/>
      <c r="I108" s="35"/>
    </row>
    <row r="109" spans="1:9" ht="15.75">
      <c r="A109" s="35"/>
      <c r="B109" s="35"/>
      <c r="C109" s="35"/>
      <c r="D109" s="35"/>
      <c r="E109" s="35"/>
      <c r="F109" s="36"/>
      <c r="G109" s="35"/>
      <c r="H109" s="35"/>
      <c r="I109" s="35"/>
    </row>
    <row r="110" spans="1:9" ht="15.75">
      <c r="A110" s="35"/>
      <c r="B110" s="35"/>
      <c r="C110" s="35"/>
      <c r="D110" s="35"/>
      <c r="E110" s="35"/>
      <c r="F110" s="36"/>
      <c r="G110" s="35"/>
      <c r="H110" s="35"/>
      <c r="I110" s="35"/>
    </row>
    <row r="111" spans="1:9" ht="15.75">
      <c r="A111" s="35"/>
      <c r="B111" s="35"/>
      <c r="C111" s="35"/>
      <c r="D111" s="35"/>
      <c r="E111" s="35"/>
      <c r="F111" s="36"/>
      <c r="G111" s="35"/>
      <c r="H111" s="35"/>
      <c r="I111" s="35"/>
    </row>
    <row r="112" spans="1:9" ht="15.75">
      <c r="A112" s="35"/>
      <c r="B112" s="35"/>
      <c r="C112" s="35"/>
      <c r="D112" s="35"/>
      <c r="E112" s="35"/>
      <c r="F112" s="36"/>
      <c r="G112" s="35"/>
      <c r="H112" s="35"/>
      <c r="I112" s="35"/>
    </row>
    <row r="113" spans="1:9" ht="15.75">
      <c r="A113" s="35"/>
      <c r="B113" s="35"/>
      <c r="C113" s="35"/>
      <c r="D113" s="35"/>
      <c r="E113" s="35"/>
      <c r="F113" s="36"/>
      <c r="G113" s="35"/>
      <c r="H113" s="35"/>
      <c r="I113" s="35"/>
    </row>
    <row r="114" spans="1:9" ht="15.75">
      <c r="A114" s="35"/>
      <c r="B114" s="35"/>
      <c r="C114" s="35"/>
      <c r="D114" s="35"/>
      <c r="E114" s="35"/>
      <c r="F114" s="36"/>
      <c r="G114" s="35"/>
      <c r="H114" s="35"/>
      <c r="I114" s="35"/>
    </row>
    <row r="115" spans="1:9" ht="15.75">
      <c r="A115" s="35"/>
      <c r="B115" s="35"/>
      <c r="C115" s="35"/>
      <c r="D115" s="35"/>
      <c r="E115" s="35"/>
      <c r="F115" s="36"/>
      <c r="G115" s="35"/>
      <c r="H115" s="35"/>
      <c r="I115" s="35"/>
    </row>
    <row r="116" spans="1:9" ht="15.75">
      <c r="A116" s="35"/>
      <c r="B116" s="35"/>
      <c r="C116" s="35"/>
      <c r="D116" s="35"/>
      <c r="E116" s="35"/>
      <c r="F116" s="36"/>
      <c r="G116" s="35"/>
      <c r="H116" s="35"/>
      <c r="I116" s="35"/>
    </row>
    <row r="117" spans="1:9" ht="15.75">
      <c r="A117" s="35"/>
      <c r="B117" s="35"/>
      <c r="C117" s="35"/>
      <c r="D117" s="35"/>
      <c r="E117" s="35"/>
      <c r="F117" s="36"/>
      <c r="G117" s="35"/>
      <c r="H117" s="35"/>
      <c r="I117" s="35"/>
    </row>
    <row r="118" spans="1:9" ht="15.75">
      <c r="A118" s="35"/>
      <c r="B118" s="35"/>
      <c r="C118" s="35"/>
      <c r="D118" s="35"/>
      <c r="E118" s="35"/>
      <c r="F118" s="36"/>
      <c r="G118" s="35"/>
      <c r="H118" s="35"/>
      <c r="I118" s="35"/>
    </row>
    <row r="119" spans="1:9" ht="15.75">
      <c r="A119" s="35"/>
      <c r="B119" s="35"/>
      <c r="C119" s="35"/>
      <c r="D119" s="35"/>
      <c r="E119" s="35"/>
      <c r="F119" s="36"/>
      <c r="G119" s="35"/>
      <c r="H119" s="35"/>
      <c r="I119" s="35"/>
    </row>
    <row r="120" spans="1:9" ht="15.75">
      <c r="A120" s="35"/>
      <c r="B120" s="35"/>
      <c r="C120" s="35"/>
      <c r="D120" s="35"/>
      <c r="E120" s="35"/>
      <c r="F120" s="36"/>
      <c r="G120" s="35"/>
      <c r="H120" s="35"/>
      <c r="I120" s="35"/>
    </row>
    <row r="121" spans="1:9" ht="15.75">
      <c r="A121" s="35"/>
      <c r="B121" s="35"/>
      <c r="C121" s="35"/>
      <c r="D121" s="35"/>
      <c r="E121" s="35"/>
      <c r="F121" s="36"/>
      <c r="G121" s="35"/>
      <c r="H121" s="35"/>
      <c r="I121" s="35"/>
    </row>
    <row r="122" spans="1:9" ht="15.75">
      <c r="A122" s="35"/>
      <c r="B122" s="35"/>
      <c r="C122" s="35"/>
      <c r="D122" s="35"/>
      <c r="E122" s="35"/>
      <c r="F122" s="36"/>
      <c r="G122" s="35"/>
      <c r="H122" s="35"/>
      <c r="I122" s="35"/>
    </row>
    <row r="123" spans="1:9" ht="15.75">
      <c r="A123" s="35"/>
      <c r="B123" s="35"/>
      <c r="C123" s="35"/>
      <c r="D123" s="35"/>
      <c r="E123" s="35"/>
      <c r="F123" s="36"/>
      <c r="G123" s="35"/>
      <c r="H123" s="35"/>
      <c r="I123" s="35"/>
    </row>
    <row r="124" spans="1:9" ht="15.75">
      <c r="A124" s="35"/>
      <c r="B124" s="35"/>
      <c r="C124" s="35"/>
      <c r="D124" s="35"/>
      <c r="E124" s="35"/>
      <c r="F124" s="36"/>
      <c r="G124" s="35"/>
      <c r="H124" s="35"/>
      <c r="I124" s="35"/>
    </row>
    <row r="125" spans="1:9" ht="15.75">
      <c r="A125" s="35"/>
      <c r="B125" s="35"/>
      <c r="C125" s="35"/>
      <c r="D125" s="35"/>
      <c r="E125" s="35"/>
      <c r="F125" s="36"/>
      <c r="G125" s="35"/>
      <c r="H125" s="35"/>
      <c r="I125" s="35"/>
    </row>
    <row r="126" spans="1:9" ht="15.75">
      <c r="A126" s="35"/>
      <c r="B126" s="35"/>
      <c r="C126" s="35"/>
      <c r="D126" s="35"/>
      <c r="E126" s="35"/>
      <c r="F126" s="36"/>
      <c r="G126" s="35"/>
      <c r="H126" s="35"/>
      <c r="I126" s="35"/>
    </row>
    <row r="127" spans="1:9" ht="15.75">
      <c r="A127" s="35"/>
      <c r="B127" s="35"/>
      <c r="C127" s="35"/>
      <c r="D127" s="35"/>
      <c r="E127" s="35"/>
      <c r="F127" s="36"/>
      <c r="G127" s="35"/>
      <c r="H127" s="35"/>
      <c r="I127" s="35"/>
    </row>
    <row r="128" spans="1:9" ht="15.75">
      <c r="A128" s="35"/>
      <c r="B128" s="35"/>
      <c r="C128" s="35"/>
      <c r="D128" s="35"/>
      <c r="E128" s="35"/>
      <c r="F128" s="36"/>
      <c r="G128" s="35"/>
      <c r="H128" s="35"/>
      <c r="I128" s="35"/>
    </row>
    <row r="129" spans="1:9" ht="15.75">
      <c r="A129" s="35"/>
      <c r="B129" s="35"/>
      <c r="C129" s="35"/>
      <c r="D129" s="35"/>
      <c r="E129" s="35"/>
      <c r="F129" s="36"/>
      <c r="G129" s="35"/>
      <c r="H129" s="35"/>
      <c r="I129" s="35"/>
    </row>
    <row r="130" spans="1:9" ht="15.75">
      <c r="A130" s="35"/>
      <c r="B130" s="35"/>
      <c r="C130" s="35"/>
      <c r="D130" s="35"/>
      <c r="E130" s="35"/>
      <c r="F130" s="36"/>
      <c r="G130" s="35"/>
      <c r="H130" s="35"/>
      <c r="I130" s="35"/>
    </row>
    <row r="131" spans="1:9" ht="15.75">
      <c r="A131" s="35"/>
      <c r="B131" s="35"/>
      <c r="C131" s="35"/>
      <c r="D131" s="35"/>
      <c r="E131" s="35"/>
      <c r="F131" s="36"/>
      <c r="G131" s="35"/>
      <c r="H131" s="35"/>
      <c r="I131" s="35"/>
    </row>
    <row r="132" spans="1:9" ht="15.75">
      <c r="A132" s="35"/>
      <c r="B132" s="35"/>
      <c r="C132" s="35"/>
      <c r="D132" s="35"/>
      <c r="E132" s="35"/>
      <c r="F132" s="36"/>
      <c r="G132" s="35"/>
      <c r="H132" s="35"/>
      <c r="I132" s="35"/>
    </row>
    <row r="133" spans="1:9" ht="15.75">
      <c r="A133" s="35"/>
      <c r="B133" s="35"/>
      <c r="C133" s="35"/>
      <c r="D133" s="35"/>
      <c r="E133" s="35"/>
      <c r="F133" s="36"/>
      <c r="G133" s="35"/>
      <c r="H133" s="35"/>
      <c r="I133" s="35"/>
    </row>
    <row r="134" spans="1:9" ht="15.75">
      <c r="A134" s="35"/>
      <c r="B134" s="35"/>
      <c r="C134" s="35"/>
      <c r="D134" s="35"/>
      <c r="E134" s="35"/>
      <c r="F134" s="36"/>
      <c r="G134" s="35"/>
      <c r="H134" s="35"/>
      <c r="I134" s="35"/>
    </row>
    <row r="135" spans="1:9" ht="15.75">
      <c r="A135" s="35"/>
      <c r="B135" s="35"/>
      <c r="C135" s="35"/>
      <c r="D135" s="35"/>
      <c r="E135" s="35"/>
      <c r="F135" s="36"/>
      <c r="G135" s="35"/>
      <c r="H135" s="35"/>
      <c r="I135" s="35"/>
    </row>
    <row r="136" spans="1:9" ht="15.75">
      <c r="A136" s="35"/>
      <c r="B136" s="35"/>
      <c r="C136" s="35"/>
      <c r="D136" s="35"/>
      <c r="E136" s="35"/>
      <c r="F136" s="36"/>
      <c r="G136" s="35"/>
      <c r="H136" s="35"/>
      <c r="I136" s="35"/>
    </row>
    <row r="137" spans="1:9" ht="15.75">
      <c r="A137" s="35"/>
      <c r="B137" s="35"/>
      <c r="C137" s="35"/>
      <c r="D137" s="35"/>
      <c r="E137" s="35"/>
      <c r="F137" s="36"/>
      <c r="G137" s="35"/>
      <c r="H137" s="35"/>
      <c r="I137" s="35"/>
    </row>
    <row r="138" spans="1:9" ht="15.75">
      <c r="A138" s="35"/>
      <c r="B138" s="35"/>
      <c r="C138" s="35"/>
      <c r="D138" s="35"/>
      <c r="E138" s="35"/>
      <c r="F138" s="36"/>
      <c r="G138" s="35"/>
      <c r="H138" s="35"/>
      <c r="I138" s="35"/>
    </row>
  </sheetData>
  <sheetProtection/>
  <mergeCells count="3">
    <mergeCell ref="D1:K1"/>
    <mergeCell ref="D2:K2"/>
    <mergeCell ref="D3:K3"/>
  </mergeCells>
  <printOptions/>
  <pageMargins left="0.86" right="0.24" top="0.4" bottom="0.2" header="0.4" footer="0.2"/>
  <pageSetup blackAndWhite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M16" sqref="M16"/>
    </sheetView>
  </sheetViews>
  <sheetFormatPr defaultColWidth="9.00390625" defaultRowHeight="15.75"/>
  <cols>
    <col min="1" max="1" width="9.375" style="0" bestFit="1" customWidth="1"/>
    <col min="3" max="3" width="16.25390625" style="0" bestFit="1" customWidth="1"/>
    <col min="4" max="4" width="9.00390625" style="0" customWidth="1"/>
    <col min="5" max="5" width="1.625" style="0" customWidth="1"/>
    <col min="6" max="6" width="16.125" style="0" customWidth="1"/>
    <col min="7" max="7" width="8.25390625" style="0" customWidth="1"/>
    <col min="8" max="8" width="12.25390625" style="0" bestFit="1" customWidth="1"/>
    <col min="9" max="9" width="11.25390625" style="0" customWidth="1"/>
    <col min="10" max="10" width="14.50390625" style="0" customWidth="1"/>
    <col min="11" max="11" width="4.375" style="0" customWidth="1"/>
    <col min="12" max="12" width="12.625" style="0" bestFit="1" customWidth="1"/>
  </cols>
  <sheetData>
    <row r="1" ht="15.75">
      <c r="A1" s="54" t="s">
        <v>159</v>
      </c>
    </row>
    <row r="2" spans="6:12" ht="15.75">
      <c r="F2" s="202" t="s">
        <v>58</v>
      </c>
      <c r="G2" s="202"/>
      <c r="H2" s="202"/>
      <c r="I2" s="93"/>
      <c r="J2" s="203" t="s">
        <v>59</v>
      </c>
      <c r="K2" s="203"/>
      <c r="L2" s="203"/>
    </row>
    <row r="3" spans="6:12" ht="15.75">
      <c r="F3" s="93" t="s">
        <v>94</v>
      </c>
      <c r="G3" s="93"/>
      <c r="H3" s="93" t="s">
        <v>95</v>
      </c>
      <c r="I3" s="93"/>
      <c r="J3" s="93" t="s">
        <v>94</v>
      </c>
      <c r="K3" s="6"/>
      <c r="L3" s="6" t="s">
        <v>95</v>
      </c>
    </row>
    <row r="4" spans="6:12" ht="15.75">
      <c r="F4" s="93" t="s">
        <v>96</v>
      </c>
      <c r="G4" s="93"/>
      <c r="H4" s="93" t="s">
        <v>97</v>
      </c>
      <c r="I4" s="93"/>
      <c r="J4" s="93" t="s">
        <v>98</v>
      </c>
      <c r="K4" s="6"/>
      <c r="L4" s="6" t="s">
        <v>99</v>
      </c>
    </row>
    <row r="5" spans="6:12" ht="15.75">
      <c r="F5" s="93"/>
      <c r="G5" s="93"/>
      <c r="H5" s="93" t="s">
        <v>96</v>
      </c>
      <c r="I5" s="93"/>
      <c r="J5" s="93"/>
      <c r="K5" s="6"/>
      <c r="L5" s="6" t="s">
        <v>100</v>
      </c>
    </row>
    <row r="6" spans="6:12" ht="15.75">
      <c r="F6" s="16">
        <v>43131</v>
      </c>
      <c r="G6" s="16"/>
      <c r="H6" s="16">
        <v>42766</v>
      </c>
      <c r="I6" s="16"/>
      <c r="J6" s="16">
        <f>F6</f>
        <v>43131</v>
      </c>
      <c r="K6" s="16"/>
      <c r="L6" s="16">
        <f>H6</f>
        <v>42766</v>
      </c>
    </row>
    <row r="7" spans="1:13" ht="15.75">
      <c r="A7" s="45"/>
      <c r="F7" s="100" t="s">
        <v>0</v>
      </c>
      <c r="G7" s="94"/>
      <c r="H7" s="100" t="s">
        <v>0</v>
      </c>
      <c r="I7" s="94" t="s">
        <v>206</v>
      </c>
      <c r="J7" s="100" t="s">
        <v>0</v>
      </c>
      <c r="K7" s="16"/>
      <c r="L7" s="17" t="s">
        <v>0</v>
      </c>
      <c r="M7" s="94" t="s">
        <v>206</v>
      </c>
    </row>
    <row r="9" ht="15.75">
      <c r="A9" s="54" t="s">
        <v>160</v>
      </c>
    </row>
    <row r="10" spans="1:12" ht="15.75">
      <c r="A10" s="49" t="s">
        <v>161</v>
      </c>
      <c r="F10" s="2">
        <f>ConCPL!C50</f>
        <v>3796</v>
      </c>
      <c r="G10" s="2"/>
      <c r="H10" s="2">
        <f>ConCPL!E50</f>
        <v>-1199</v>
      </c>
      <c r="I10" s="2"/>
      <c r="J10" s="2">
        <f>ConCPL!G50</f>
        <v>14800</v>
      </c>
      <c r="K10" s="2"/>
      <c r="L10" s="2">
        <f>ConCPL!I50</f>
        <v>8827</v>
      </c>
    </row>
    <row r="11" spans="1:12" ht="15.75">
      <c r="A11" s="49"/>
      <c r="F11" s="2"/>
      <c r="G11" s="2"/>
      <c r="H11" s="2"/>
      <c r="I11" s="2"/>
      <c r="J11" s="2"/>
      <c r="K11" s="2"/>
      <c r="L11" s="2"/>
    </row>
    <row r="12" spans="1:12" ht="15.75">
      <c r="A12" s="192" t="s">
        <v>215</v>
      </c>
      <c r="B12" s="193"/>
      <c r="C12" s="193"/>
      <c r="D12" s="193"/>
      <c r="E12" s="193"/>
      <c r="F12" s="194">
        <v>758310</v>
      </c>
      <c r="G12" s="173"/>
      <c r="H12" s="173">
        <v>758310</v>
      </c>
      <c r="I12" s="173"/>
      <c r="J12" s="173">
        <v>758310</v>
      </c>
      <c r="K12" s="173"/>
      <c r="L12" s="185">
        <v>758310</v>
      </c>
    </row>
    <row r="13" spans="1:12" ht="15.75">
      <c r="A13" s="186" t="s">
        <v>216</v>
      </c>
      <c r="B13" s="187"/>
      <c r="C13" s="187"/>
      <c r="D13" s="187"/>
      <c r="E13" s="187"/>
      <c r="F13" s="188">
        <f>F14-F12</f>
        <v>1516620</v>
      </c>
      <c r="G13" s="188"/>
      <c r="H13" s="188">
        <f>H14-H12</f>
        <v>0</v>
      </c>
      <c r="I13" s="188"/>
      <c r="J13" s="188">
        <f>J14-J12</f>
        <v>1188365</v>
      </c>
      <c r="K13" s="188"/>
      <c r="L13" s="189">
        <f>L14-L12</f>
        <v>0</v>
      </c>
    </row>
    <row r="14" spans="1:12" ht="15.75">
      <c r="A14" t="s">
        <v>162</v>
      </c>
      <c r="F14" s="2">
        <v>2274930</v>
      </c>
      <c r="G14" s="156"/>
      <c r="H14" s="2">
        <v>758310</v>
      </c>
      <c r="I14" s="2"/>
      <c r="J14" s="2">
        <f>L31</f>
        <v>1946675</v>
      </c>
      <c r="K14" s="156" t="s">
        <v>163</v>
      </c>
      <c r="L14" s="2">
        <v>758310</v>
      </c>
    </row>
    <row r="15" ht="15.75">
      <c r="A15" s="54"/>
    </row>
    <row r="16" spans="1:13" ht="15.75">
      <c r="A16" s="54" t="s">
        <v>164</v>
      </c>
      <c r="F16" s="179">
        <f>(F10/F14)*100</f>
        <v>0.16686227708105306</v>
      </c>
      <c r="G16" s="157"/>
      <c r="H16" s="179">
        <f>(H10/H14)*100</f>
        <v>-0.15811475517928025</v>
      </c>
      <c r="I16" s="195">
        <f>(F16-H16)/-H16*100</f>
        <v>205.53238810119547</v>
      </c>
      <c r="J16" s="157">
        <f>J10/J14*100</f>
        <v>0.7602707180191866</v>
      </c>
      <c r="K16" s="157"/>
      <c r="L16" s="157">
        <f>L10/L14*100</f>
        <v>1.164035816486661</v>
      </c>
      <c r="M16" s="195">
        <f>(J16-L16)/L16*100</f>
        <v>-34.68665592147622</v>
      </c>
    </row>
    <row r="17" spans="1:12" ht="15.75">
      <c r="A17" s="54"/>
      <c r="F17" s="157"/>
      <c r="G17" s="157"/>
      <c r="H17" s="157"/>
      <c r="I17" s="157"/>
      <c r="J17" s="157"/>
      <c r="K17" s="157"/>
      <c r="L17" s="157"/>
    </row>
    <row r="18" spans="1:12" ht="15.75">
      <c r="A18" s="54" t="s">
        <v>165</v>
      </c>
      <c r="F18" s="158" t="s">
        <v>166</v>
      </c>
      <c r="G18" s="158"/>
      <c r="H18" s="158" t="s">
        <v>166</v>
      </c>
      <c r="I18" s="158"/>
      <c r="J18" s="158" t="s">
        <v>166</v>
      </c>
      <c r="K18" s="158"/>
      <c r="L18" s="158" t="s">
        <v>166</v>
      </c>
    </row>
    <row r="19" spans="1:12" ht="15.75">
      <c r="A19" s="54"/>
      <c r="D19" s="54"/>
      <c r="F19" s="157"/>
      <c r="G19" s="157"/>
      <c r="H19" s="157"/>
      <c r="I19" s="157"/>
      <c r="J19" s="157"/>
      <c r="K19" s="157"/>
      <c r="L19" s="157"/>
    </row>
    <row r="20" spans="1:12" ht="15.75">
      <c r="A20" s="54" t="s">
        <v>167</v>
      </c>
      <c r="F20" s="157"/>
      <c r="G20" s="157"/>
      <c r="H20" s="157"/>
      <c r="I20" s="157"/>
      <c r="J20" s="157"/>
      <c r="K20" s="157"/>
      <c r="L20" s="157"/>
    </row>
    <row r="22" spans="1:9" ht="15.75">
      <c r="A22" s="159" t="s">
        <v>168</v>
      </c>
      <c r="I22" t="s">
        <v>80</v>
      </c>
    </row>
    <row r="23" spans="1:10" ht="15.75">
      <c r="A23" s="54" t="s">
        <v>169</v>
      </c>
      <c r="F23" s="54" t="s">
        <v>170</v>
      </c>
      <c r="G23" s="159" t="s">
        <v>171</v>
      </c>
      <c r="H23" s="159" t="s">
        <v>172</v>
      </c>
      <c r="J23" s="54" t="s">
        <v>173</v>
      </c>
    </row>
    <row r="24" spans="6:10" ht="15.75">
      <c r="F24" s="54" t="s">
        <v>174</v>
      </c>
      <c r="G24" t="s">
        <v>175</v>
      </c>
      <c r="J24" s="54" t="s">
        <v>176</v>
      </c>
    </row>
    <row r="25" spans="1:10" ht="15.75">
      <c r="A25" s="160" t="s">
        <v>218</v>
      </c>
      <c r="D25" s="161" t="s">
        <v>177</v>
      </c>
      <c r="F25" s="2">
        <v>758310000</v>
      </c>
      <c r="G25" s="54" t="s">
        <v>229</v>
      </c>
      <c r="H25">
        <f>79/365</f>
        <v>0.21643835616438356</v>
      </c>
      <c r="I25" s="54"/>
      <c r="J25" s="34">
        <f>F25*H25</f>
        <v>164127369.86301368</v>
      </c>
    </row>
    <row r="26" spans="1:10" ht="15.75">
      <c r="A26" s="160" t="s">
        <v>178</v>
      </c>
      <c r="D26" s="161" t="s">
        <v>179</v>
      </c>
      <c r="F26" s="2">
        <v>2274930000</v>
      </c>
      <c r="G26" s="162" t="s">
        <v>230</v>
      </c>
      <c r="H26">
        <f>10/365</f>
        <v>0.0273972602739726</v>
      </c>
      <c r="I26" s="54"/>
      <c r="J26" s="34">
        <f>F26*H26</f>
        <v>62326849.31506849</v>
      </c>
    </row>
    <row r="27" spans="1:12" ht="15.75">
      <c r="A27" s="163" t="s">
        <v>180</v>
      </c>
      <c r="D27" s="164"/>
      <c r="E27" s="164"/>
      <c r="F27" s="190" t="s">
        <v>217</v>
      </c>
      <c r="G27" s="102" t="s">
        <v>181</v>
      </c>
      <c r="H27" s="102"/>
      <c r="I27" s="102"/>
      <c r="J27" s="165">
        <f>SUM(J25:J26)</f>
        <v>226454219.17808217</v>
      </c>
      <c r="K27" t="s">
        <v>205</v>
      </c>
      <c r="L27" s="2">
        <v>226454</v>
      </c>
    </row>
    <row r="28" spans="1:12" ht="15.75">
      <c r="A28" s="166" t="s">
        <v>214</v>
      </c>
      <c r="D28" s="41" t="s">
        <v>179</v>
      </c>
      <c r="F28" s="2">
        <v>2274930000</v>
      </c>
      <c r="G28" s="53" t="s">
        <v>231</v>
      </c>
      <c r="H28">
        <f>92/365</f>
        <v>0.25205479452054796</v>
      </c>
      <c r="J28" s="34">
        <f>F28*H28</f>
        <v>573407013.6986302</v>
      </c>
      <c r="K28" t="s">
        <v>205</v>
      </c>
      <c r="L28" s="2">
        <v>573407</v>
      </c>
    </row>
    <row r="29" spans="1:12" ht="15.75">
      <c r="A29" s="166" t="s">
        <v>207</v>
      </c>
      <c r="D29" s="41" t="s">
        <v>179</v>
      </c>
      <c r="F29" s="2">
        <v>2274930000</v>
      </c>
      <c r="G29" s="53" t="s">
        <v>231</v>
      </c>
      <c r="H29">
        <f>92/365</f>
        <v>0.25205479452054796</v>
      </c>
      <c r="J29" s="34">
        <f>F29*H29</f>
        <v>573407013.6986302</v>
      </c>
      <c r="K29" t="s">
        <v>205</v>
      </c>
      <c r="L29" s="2">
        <v>573407</v>
      </c>
    </row>
    <row r="30" spans="1:12" ht="15.75">
      <c r="A30" s="166" t="s">
        <v>228</v>
      </c>
      <c r="D30" s="41" t="s">
        <v>179</v>
      </c>
      <c r="F30" s="2">
        <v>2274930000</v>
      </c>
      <c r="G30" s="53" t="s">
        <v>231</v>
      </c>
      <c r="H30">
        <f>92/365</f>
        <v>0.25205479452054796</v>
      </c>
      <c r="J30" s="34">
        <f>F30*H30</f>
        <v>573407013.6986302</v>
      </c>
      <c r="K30" t="s">
        <v>205</v>
      </c>
      <c r="L30" s="2">
        <v>573407</v>
      </c>
    </row>
    <row r="31" spans="3:12" ht="15.75">
      <c r="C31" s="34"/>
      <c r="D31" s="167"/>
      <c r="E31" s="167"/>
      <c r="F31" s="167" t="s">
        <v>217</v>
      </c>
      <c r="G31" s="167" t="s">
        <v>232</v>
      </c>
      <c r="H31" s="167"/>
      <c r="I31" s="167"/>
      <c r="J31" s="168">
        <f>SUM(J27:J30)</f>
        <v>1946675260.273973</v>
      </c>
      <c r="K31" t="s">
        <v>205</v>
      </c>
      <c r="L31" s="2">
        <f>SUM(L27:L30)</f>
        <v>1946675</v>
      </c>
    </row>
    <row r="33" spans="6:10" ht="15.75">
      <c r="F33" s="2"/>
      <c r="J33" s="34"/>
    </row>
    <row r="34" spans="6:10" ht="15.75">
      <c r="F34" s="2"/>
      <c r="J34" s="34"/>
    </row>
    <row r="35" spans="6:10" ht="15.75">
      <c r="F35" s="2"/>
      <c r="J35" s="34"/>
    </row>
    <row r="36" spans="6:10" ht="15.75">
      <c r="F36" s="2"/>
      <c r="H36" s="191"/>
      <c r="J36" s="34"/>
    </row>
    <row r="37" ht="15.75">
      <c r="J37" s="34"/>
    </row>
    <row r="38" spans="6:10" ht="15.75">
      <c r="F38" s="2"/>
      <c r="J38" s="34"/>
    </row>
    <row r="39" ht="15.75">
      <c r="J39" s="34"/>
    </row>
  </sheetData>
  <sheetProtection/>
  <mergeCells count="2">
    <mergeCell ref="F2:H2"/>
    <mergeCell ref="J2:L2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43"/>
  <sheetViews>
    <sheetView zoomScalePageLayoutView="0" workbookViewId="0" topLeftCell="A1">
      <selection activeCell="H18" sqref="H18"/>
    </sheetView>
  </sheetViews>
  <sheetFormatPr defaultColWidth="9.00390625" defaultRowHeight="15.75"/>
  <cols>
    <col min="1" max="1" width="4.125" style="0" customWidth="1"/>
    <col min="8" max="8" width="11.125" style="0" bestFit="1" customWidth="1"/>
  </cols>
  <sheetData>
    <row r="1" spans="2:8" ht="15.75">
      <c r="B1" s="169" t="s">
        <v>233</v>
      </c>
      <c r="H1" s="171" t="s">
        <v>182</v>
      </c>
    </row>
    <row r="2" ht="15.75">
      <c r="H2" s="170">
        <v>43131</v>
      </c>
    </row>
    <row r="3" ht="15.75">
      <c r="H3" s="171" t="s">
        <v>0</v>
      </c>
    </row>
    <row r="4" ht="15.75">
      <c r="B4" t="s">
        <v>183</v>
      </c>
    </row>
    <row r="5" spans="2:12" ht="15.75">
      <c r="B5" t="s">
        <v>184</v>
      </c>
      <c r="L5" s="157"/>
    </row>
    <row r="6" spans="2:8" ht="15.75">
      <c r="B6" t="s">
        <v>185</v>
      </c>
      <c r="H6" s="172">
        <f>H10-H8</f>
        <v>224025</v>
      </c>
    </row>
    <row r="8" spans="2:8" ht="15.75">
      <c r="B8" t="s">
        <v>186</v>
      </c>
      <c r="H8" s="172">
        <f>H27</f>
        <v>4444</v>
      </c>
    </row>
    <row r="9" ht="15.75">
      <c r="H9" s="172"/>
    </row>
    <row r="10" ht="15.75">
      <c r="H10" s="173">
        <f>H14-H12</f>
        <v>228469</v>
      </c>
    </row>
    <row r="11" spans="2:8" ht="15.75">
      <c r="B11" t="s">
        <v>187</v>
      </c>
      <c r="H11" s="2"/>
    </row>
    <row r="12" spans="2:8" ht="15.75">
      <c r="B12" t="s">
        <v>188</v>
      </c>
      <c r="H12" s="2">
        <v>0</v>
      </c>
    </row>
    <row r="13" ht="15.75">
      <c r="H13" s="2"/>
    </row>
    <row r="14" ht="15.75">
      <c r="H14" s="173">
        <f>H18-H16</f>
        <v>228469</v>
      </c>
    </row>
    <row r="15" ht="15.75">
      <c r="H15" s="2"/>
    </row>
    <row r="16" spans="2:9" ht="15.75">
      <c r="B16" t="s">
        <v>238</v>
      </c>
      <c r="H16" s="2">
        <v>6915</v>
      </c>
      <c r="I16" t="s">
        <v>189</v>
      </c>
    </row>
    <row r="17" ht="15.75">
      <c r="H17" s="2"/>
    </row>
    <row r="18" spans="2:9" ht="16.5" thickBot="1">
      <c r="B18" t="s">
        <v>190</v>
      </c>
      <c r="H18" s="174">
        <f>CSCE!H30</f>
        <v>235384</v>
      </c>
      <c r="I18" t="s">
        <v>189</v>
      </c>
    </row>
    <row r="19" ht="16.5" thickTop="1"/>
    <row r="21" ht="15.75">
      <c r="B21" s="175" t="s">
        <v>191</v>
      </c>
    </row>
    <row r="22" spans="2:8" ht="15.75">
      <c r="B22" t="s">
        <v>192</v>
      </c>
      <c r="H22" s="172">
        <v>0</v>
      </c>
    </row>
    <row r="23" spans="2:8" ht="15.75">
      <c r="B23" t="s">
        <v>193</v>
      </c>
      <c r="H23" s="176">
        <f>-ConCBS!E47</f>
        <v>-15</v>
      </c>
    </row>
    <row r="24" spans="2:8" ht="15.75">
      <c r="B24" s="54" t="s">
        <v>213</v>
      </c>
      <c r="H24">
        <v>0</v>
      </c>
    </row>
    <row r="25" spans="2:8" ht="15.75">
      <c r="B25" t="s">
        <v>212</v>
      </c>
      <c r="H25" s="177">
        <f>CCFS!F20+CCFS!F45</f>
        <v>-481</v>
      </c>
    </row>
    <row r="26" spans="2:8" ht="15.75">
      <c r="B26" t="s">
        <v>194</v>
      </c>
      <c r="H26" s="172">
        <f>ConCBS!E19</f>
        <v>4940</v>
      </c>
    </row>
    <row r="27" spans="2:8" ht="16.5" thickBot="1">
      <c r="B27" t="s">
        <v>2</v>
      </c>
      <c r="H27" s="178">
        <f>SUM(H22:H26)</f>
        <v>4444</v>
      </c>
    </row>
    <row r="28" ht="16.5" thickTop="1"/>
    <row r="29" ht="15.75">
      <c r="B29" s="159" t="s">
        <v>195</v>
      </c>
    </row>
    <row r="30" spans="2:8" ht="15.75">
      <c r="B30" t="s">
        <v>196</v>
      </c>
      <c r="H30" s="2">
        <v>6624</v>
      </c>
    </row>
    <row r="31" spans="2:8" ht="15.75">
      <c r="B31" t="s">
        <v>197</v>
      </c>
      <c r="H31" s="2"/>
    </row>
    <row r="32" ht="16.5" customHeight="1">
      <c r="H32" s="2"/>
    </row>
    <row r="33" spans="2:8" ht="16.5" customHeight="1">
      <c r="B33" t="s">
        <v>198</v>
      </c>
      <c r="H33" s="2">
        <v>7832</v>
      </c>
    </row>
    <row r="34" spans="2:8" ht="15.75">
      <c r="B34" t="s">
        <v>199</v>
      </c>
      <c r="H34" s="2"/>
    </row>
    <row r="35" ht="9" customHeight="1">
      <c r="H35" s="2"/>
    </row>
    <row r="36" spans="2:8" ht="15.75">
      <c r="B36" t="s">
        <v>200</v>
      </c>
      <c r="H36" s="2"/>
    </row>
    <row r="37" spans="2:8" ht="15.75">
      <c r="B37" t="s">
        <v>201</v>
      </c>
      <c r="H37" s="2">
        <v>150</v>
      </c>
    </row>
    <row r="38" spans="2:8" ht="15.75">
      <c r="B38" t="s">
        <v>2</v>
      </c>
      <c r="H38" s="173">
        <f>SUM(H30:H37)</f>
        <v>14606</v>
      </c>
    </row>
    <row r="40" spans="2:8" ht="15.75">
      <c r="B40" t="s">
        <v>202</v>
      </c>
      <c r="H40" s="176">
        <v>-19050</v>
      </c>
    </row>
    <row r="41" ht="15.75">
      <c r="H41" s="165">
        <f>SUM(H38:H40)</f>
        <v>-4444</v>
      </c>
    </row>
    <row r="42" spans="2:8" ht="15.75">
      <c r="B42" s="54" t="s">
        <v>203</v>
      </c>
      <c r="H42" s="2">
        <f>4299+145</f>
        <v>4444</v>
      </c>
    </row>
    <row r="43" spans="2:8" ht="15.75">
      <c r="B43" t="s">
        <v>204</v>
      </c>
      <c r="H43" s="168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kong</dc:creator>
  <cp:keywords/>
  <dc:description/>
  <cp:lastModifiedBy>beefong</cp:lastModifiedBy>
  <cp:lastPrinted>2018-03-28T04:09:05Z</cp:lastPrinted>
  <dcterms:created xsi:type="dcterms:W3CDTF">2009-12-01T08:53:03Z</dcterms:created>
  <dcterms:modified xsi:type="dcterms:W3CDTF">2018-03-29T07:49:12Z</dcterms:modified>
  <cp:category/>
  <cp:version/>
  <cp:contentType/>
  <cp:contentStatus/>
</cp:coreProperties>
</file>